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Man Pharmaceutical Public Company Limited - 1001212026\1704536 - 2025 Dec-FSA-T Man Pharmaceuti\Financial Statement\Quarter\Q3\4.File for SET\"/>
    </mc:Choice>
  </mc:AlternateContent>
  <xr:revisionPtr revIDLastSave="0" documentId="13_ncr:1_{5B7D2E37-8603-485C-8BCC-35885770A274}" xr6:coauthVersionLast="47" xr6:coauthVersionMax="47" xr10:uidLastSave="{00000000-0000-0000-0000-000000000000}"/>
  <bookViews>
    <workbookView xWindow="-110" yWindow="-110" windowWidth="19420" windowHeight="11500" tabRatio="738" activeTab="8" xr2:uid="{00000000-000D-0000-FFFF-FFFF00000000}"/>
  </bookViews>
  <sheets>
    <sheet name="BS 2-3" sheetId="1" r:id="rId1"/>
    <sheet name="PL 4" sheetId="29" r:id="rId2"/>
    <sheet name="PL 5" sheetId="30" r:id="rId3"/>
    <sheet name="CH-Consol 6" sheetId="5" r:id="rId4"/>
    <sheet name="SCE-SeperateFS (2)" sheetId="20" state="hidden" r:id="rId5"/>
    <sheet name="CH-Consol 6 notuse" sheetId="27" state="hidden" r:id="rId6"/>
    <sheet name="CH-Separate 7" sheetId="25" r:id="rId7"/>
    <sheet name="CH-Separate 8 notuse" sheetId="28" state="hidden" r:id="rId8"/>
    <sheet name="SCF 8-9" sheetId="6" r:id="rId9"/>
  </sheets>
  <externalReferences>
    <externalReference r:id="rId10"/>
  </externalReferences>
  <definedNames>
    <definedName name="_Hlk120336604" localSheetId="8">'SCF 8-9'!$A$28</definedName>
    <definedName name="_xlnm.Print_Area" localSheetId="0">'BS 2-3'!$A$1:$J$69</definedName>
    <definedName name="_xlnm.Print_Area" localSheetId="3">'CH-Consol 6'!$A$1:$Z$43</definedName>
    <definedName name="_xlnm.Print_Area" localSheetId="5">'CH-Consol 6 notuse'!$A$1:$X$82</definedName>
    <definedName name="_xlnm.Print_Area" localSheetId="6">'CH-Separate 7'!$A$1:$L$37</definedName>
    <definedName name="_xlnm.Print_Area" localSheetId="7">'CH-Separate 8 notuse'!$A$1:$L$69</definedName>
    <definedName name="_xlnm.Print_Area" localSheetId="1">'PL 4'!$A$1:$J$43</definedName>
    <definedName name="_xlnm.Print_Area" localSheetId="2">'PL 5'!$A$1:$J$43</definedName>
    <definedName name="_xlnm.Print_Area" localSheetId="4">'SCE-SeperateFS (2)'!$A$1:$AT$97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6" l="1"/>
  <c r="J13" i="6"/>
  <c r="H13" i="6"/>
  <c r="F13" i="6"/>
  <c r="D13" i="6"/>
  <c r="J12" i="6"/>
  <c r="H12" i="6"/>
  <c r="F12" i="6"/>
  <c r="D12" i="6"/>
  <c r="H5" i="1"/>
  <c r="H30" i="25"/>
  <c r="H68" i="6"/>
  <c r="D68" i="6"/>
  <c r="N40" i="5"/>
  <c r="N22" i="5"/>
  <c r="N39" i="5"/>
  <c r="F19" i="30"/>
  <c r="F65" i="6" l="1"/>
  <c r="D17" i="1"/>
  <c r="J65" i="1"/>
  <c r="D65" i="1"/>
  <c r="F65" i="1"/>
  <c r="L25" i="25" l="1"/>
  <c r="L19" i="25"/>
  <c r="L10" i="25"/>
  <c r="V40" i="5"/>
  <c r="Z40" i="5" s="1"/>
  <c r="X24" i="5"/>
  <c r="P24" i="5"/>
  <c r="L24" i="5"/>
  <c r="H24" i="5"/>
  <c r="F24" i="5"/>
  <c r="D24" i="5"/>
  <c r="J24" i="5"/>
  <c r="J19" i="30"/>
  <c r="H19" i="30"/>
  <c r="D19" i="30"/>
  <c r="J13" i="30"/>
  <c r="H13" i="30"/>
  <c r="F13" i="30"/>
  <c r="F21" i="30" s="1"/>
  <c r="F24" i="30" s="1"/>
  <c r="F26" i="30" s="1"/>
  <c r="F10" i="6" s="1"/>
  <c r="D13" i="30"/>
  <c r="H6" i="30"/>
  <c r="H5" i="30"/>
  <c r="A1" i="30"/>
  <c r="H21" i="30" l="1"/>
  <c r="H24" i="30" s="1"/>
  <c r="H26" i="30" s="1"/>
  <c r="H10" i="6" s="1"/>
  <c r="D21" i="30"/>
  <c r="D24" i="30" s="1"/>
  <c r="D26" i="30" s="1"/>
  <c r="D30" i="30" s="1"/>
  <c r="D40" i="30" s="1"/>
  <c r="D38" i="30" s="1"/>
  <c r="T22" i="5"/>
  <c r="J21" i="30"/>
  <c r="J24" i="30" s="1"/>
  <c r="J26" i="30" s="1"/>
  <c r="F30" i="30"/>
  <c r="F40" i="30" s="1"/>
  <c r="F38" i="30" s="1"/>
  <c r="F35" i="30"/>
  <c r="F33" i="30" s="1"/>
  <c r="J30" i="30" l="1"/>
  <c r="J40" i="30" s="1"/>
  <c r="J38" i="30" s="1"/>
  <c r="J10" i="6"/>
  <c r="J18" i="25"/>
  <c r="L18" i="25" s="1"/>
  <c r="L20" i="25" s="1"/>
  <c r="H30" i="30"/>
  <c r="H40" i="30" s="1"/>
  <c r="H38" i="30" s="1"/>
  <c r="J33" i="25"/>
  <c r="H35" i="30"/>
  <c r="H33" i="30" s="1"/>
  <c r="D35" i="30"/>
  <c r="D33" i="30" s="1"/>
  <c r="T39" i="5"/>
  <c r="D10" i="6"/>
  <c r="T24" i="5"/>
  <c r="V22" i="5"/>
  <c r="J35" i="30"/>
  <c r="J33" i="30" s="1"/>
  <c r="Z22" i="5" l="1"/>
  <c r="H35" i="25"/>
  <c r="H37" i="25" s="1"/>
  <c r="F35" i="25"/>
  <c r="F37" i="25" s="1"/>
  <c r="D35" i="25"/>
  <c r="D37" i="25" s="1"/>
  <c r="L34" i="25"/>
  <c r="J30" i="25"/>
  <c r="F30" i="25"/>
  <c r="D30" i="25"/>
  <c r="L29" i="25"/>
  <c r="L30" i="25" l="1"/>
  <c r="T34" i="5" l="1"/>
  <c r="T36" i="5" s="1"/>
  <c r="X41" i="5"/>
  <c r="P41" i="5"/>
  <c r="P43" i="5" s="1"/>
  <c r="L41" i="5"/>
  <c r="J41" i="5"/>
  <c r="H41" i="5"/>
  <c r="F41" i="5"/>
  <c r="D41" i="5"/>
  <c r="R39" i="5"/>
  <c r="V39" i="5" s="1"/>
  <c r="Z39" i="5" s="1"/>
  <c r="X34" i="5"/>
  <c r="X36" i="5" s="1"/>
  <c r="X43" i="5" s="1"/>
  <c r="R34" i="5"/>
  <c r="R36" i="5" s="1"/>
  <c r="P34" i="5"/>
  <c r="L34" i="5"/>
  <c r="L36" i="5" s="1"/>
  <c r="L43" i="5" s="1"/>
  <c r="J34" i="5"/>
  <c r="J36" i="5" s="1"/>
  <c r="J43" i="5" s="1"/>
  <c r="H34" i="5"/>
  <c r="H36" i="5" s="1"/>
  <c r="H43" i="5" s="1"/>
  <c r="F34" i="5"/>
  <c r="F36" i="5" s="1"/>
  <c r="F43" i="5" s="1"/>
  <c r="D34" i="5"/>
  <c r="D36" i="5" s="1"/>
  <c r="D43" i="5" s="1"/>
  <c r="N33" i="5"/>
  <c r="N29" i="5"/>
  <c r="R73" i="27"/>
  <c r="P17" i="5"/>
  <c r="J19" i="29"/>
  <c r="H19" i="29"/>
  <c r="F19" i="29"/>
  <c r="D19" i="29"/>
  <c r="J13" i="29"/>
  <c r="H13" i="29"/>
  <c r="F13" i="29"/>
  <c r="D13" i="29"/>
  <c r="H6" i="29"/>
  <c r="H5" i="29"/>
  <c r="A1" i="29"/>
  <c r="H28" i="1"/>
  <c r="D28" i="1"/>
  <c r="J28" i="1"/>
  <c r="F28" i="1"/>
  <c r="V29" i="5" l="1"/>
  <c r="P19" i="5"/>
  <c r="P26" i="5" s="1"/>
  <c r="V33" i="5"/>
  <c r="Z33" i="5" s="1"/>
  <c r="F21" i="29"/>
  <c r="F24" i="29" s="1"/>
  <c r="F26" i="29" s="1"/>
  <c r="H21" i="29"/>
  <c r="H24" i="29" s="1"/>
  <c r="H26" i="29" s="1"/>
  <c r="H30" i="29" s="1"/>
  <c r="H40" i="29" s="1"/>
  <c r="H38" i="29" s="1"/>
  <c r="D21" i="29"/>
  <c r="D24" i="29" s="1"/>
  <c r="D26" i="29" s="1"/>
  <c r="D35" i="29" s="1"/>
  <c r="D33" i="29" s="1"/>
  <c r="R41" i="5"/>
  <c r="R43" i="5" s="1"/>
  <c r="N34" i="5"/>
  <c r="N36" i="5" s="1"/>
  <c r="N43" i="5" s="1"/>
  <c r="N41" i="5"/>
  <c r="J21" i="29"/>
  <c r="J24" i="29" s="1"/>
  <c r="J26" i="29" s="1"/>
  <c r="J35" i="29" s="1"/>
  <c r="J33" i="29" s="1"/>
  <c r="L67" i="28"/>
  <c r="L66" i="28"/>
  <c r="L65" i="28"/>
  <c r="H63" i="28"/>
  <c r="F63" i="28"/>
  <c r="D63" i="28"/>
  <c r="L62" i="28"/>
  <c r="J58" i="28"/>
  <c r="H58" i="28"/>
  <c r="F58" i="28"/>
  <c r="F69" i="28" s="1"/>
  <c r="D58" i="28"/>
  <c r="D69" i="28" s="1"/>
  <c r="L57" i="28"/>
  <c r="L56" i="28"/>
  <c r="L58" i="28" s="1"/>
  <c r="L52" i="28"/>
  <c r="J52" i="28"/>
  <c r="F52" i="28"/>
  <c r="D52" i="28"/>
  <c r="L51" i="28"/>
  <c r="L50" i="28"/>
  <c r="L46" i="28"/>
  <c r="L28" i="28"/>
  <c r="L27" i="28"/>
  <c r="L26" i="28"/>
  <c r="H24" i="28"/>
  <c r="F24" i="28"/>
  <c r="D24" i="28"/>
  <c r="L23" i="28"/>
  <c r="J22" i="28"/>
  <c r="J24" i="28" s="1"/>
  <c r="J19" i="28"/>
  <c r="H19" i="28"/>
  <c r="F19" i="28"/>
  <c r="D19" i="28"/>
  <c r="L18" i="28"/>
  <c r="L17" i="28"/>
  <c r="L19" i="28" s="1"/>
  <c r="L13" i="28"/>
  <c r="A1" i="28"/>
  <c r="A32" i="28" s="1"/>
  <c r="P82" i="27"/>
  <c r="N78" i="27"/>
  <c r="T78" i="27" s="1"/>
  <c r="X78" i="27" s="1"/>
  <c r="T77" i="27"/>
  <c r="X77" i="27" s="1"/>
  <c r="N77" i="27"/>
  <c r="X76" i="27"/>
  <c r="T76" i="27"/>
  <c r="N76" i="27"/>
  <c r="V74" i="27"/>
  <c r="P74" i="27"/>
  <c r="L74" i="27"/>
  <c r="J74" i="27"/>
  <c r="H74" i="27"/>
  <c r="F74" i="27"/>
  <c r="D74" i="27"/>
  <c r="N73" i="27"/>
  <c r="T73" i="27" s="1"/>
  <c r="X73" i="27" s="1"/>
  <c r="N72" i="27"/>
  <c r="L67" i="27"/>
  <c r="J67" i="27"/>
  <c r="H67" i="27"/>
  <c r="F67" i="27"/>
  <c r="D67" i="27"/>
  <c r="N66" i="27"/>
  <c r="T66" i="27" s="1"/>
  <c r="X66" i="27" s="1"/>
  <c r="N65" i="27"/>
  <c r="V62" i="27"/>
  <c r="V69" i="27" s="1"/>
  <c r="R62" i="27"/>
  <c r="R69" i="27" s="1"/>
  <c r="P62" i="27"/>
  <c r="L62" i="27"/>
  <c r="L69" i="27" s="1"/>
  <c r="J62" i="27"/>
  <c r="J69" i="27" s="1"/>
  <c r="J82" i="27" s="1"/>
  <c r="H62" i="27"/>
  <c r="H69" i="27" s="1"/>
  <c r="F62" i="27"/>
  <c r="F69" i="27" s="1"/>
  <c r="D62" i="27"/>
  <c r="D69" i="27" s="1"/>
  <c r="N61" i="27"/>
  <c r="T61" i="27" s="1"/>
  <c r="X61" i="27" s="1"/>
  <c r="N60" i="27"/>
  <c r="N56" i="27"/>
  <c r="T56" i="27" s="1"/>
  <c r="X56" i="27" s="1"/>
  <c r="N37" i="27"/>
  <c r="T37" i="27" s="1"/>
  <c r="X37" i="27" s="1"/>
  <c r="N36" i="27"/>
  <c r="T36" i="27" s="1"/>
  <c r="X36" i="27" s="1"/>
  <c r="N35" i="27"/>
  <c r="T35" i="27" s="1"/>
  <c r="X35" i="27" s="1"/>
  <c r="V33" i="27"/>
  <c r="P33" i="27"/>
  <c r="L33" i="27"/>
  <c r="J33" i="27"/>
  <c r="H33" i="27"/>
  <c r="F33" i="27"/>
  <c r="D33" i="27"/>
  <c r="R32" i="27"/>
  <c r="N32" i="27"/>
  <c r="T32" i="27" s="1"/>
  <c r="X32" i="27" s="1"/>
  <c r="R31" i="27"/>
  <c r="R33" i="27" s="1"/>
  <c r="N31" i="27"/>
  <c r="T31" i="27" s="1"/>
  <c r="P28" i="27"/>
  <c r="L28" i="27"/>
  <c r="L39" i="27" s="1"/>
  <c r="V26" i="27"/>
  <c r="R26" i="27"/>
  <c r="P26" i="27"/>
  <c r="L26" i="27"/>
  <c r="J26" i="27"/>
  <c r="H26" i="27"/>
  <c r="F26" i="27"/>
  <c r="D26" i="27"/>
  <c r="T25" i="27"/>
  <c r="T26" i="27" s="1"/>
  <c r="N25" i="27"/>
  <c r="N26" i="27" s="1"/>
  <c r="V21" i="27"/>
  <c r="V28" i="27" s="1"/>
  <c r="V39" i="27" s="1"/>
  <c r="R21" i="27"/>
  <c r="R28" i="27" s="1"/>
  <c r="P21" i="27"/>
  <c r="L21" i="27"/>
  <c r="J21" i="27"/>
  <c r="H21" i="27"/>
  <c r="H28" i="27" s="1"/>
  <c r="F21" i="27"/>
  <c r="D21" i="27"/>
  <c r="N20" i="27"/>
  <c r="T20" i="27" s="1"/>
  <c r="X20" i="27" s="1"/>
  <c r="N19" i="27"/>
  <c r="T19" i="27" s="1"/>
  <c r="N15" i="27"/>
  <c r="A1" i="27"/>
  <c r="A41" i="27" s="1"/>
  <c r="N45" i="5"/>
  <c r="Z29" i="5" l="1"/>
  <c r="V34" i="5"/>
  <c r="V36" i="5" s="1"/>
  <c r="F35" i="29"/>
  <c r="F33" i="29" s="1"/>
  <c r="F30" i="29"/>
  <c r="F40" i="29" s="1"/>
  <c r="J30" i="29"/>
  <c r="J40" i="29" s="1"/>
  <c r="J38" i="29" s="1"/>
  <c r="H35" i="29"/>
  <c r="H33" i="29" s="1"/>
  <c r="D30" i="29"/>
  <c r="R72" i="27"/>
  <c r="R74" i="27" s="1"/>
  <c r="R82" i="27" s="1"/>
  <c r="L33" i="25"/>
  <c r="L35" i="25" s="1"/>
  <c r="L37" i="25" s="1"/>
  <c r="J35" i="25"/>
  <c r="Z34" i="5"/>
  <c r="Z36" i="5" s="1"/>
  <c r="N67" i="27"/>
  <c r="R39" i="27"/>
  <c r="L22" i="28"/>
  <c r="L24" i="28" s="1"/>
  <c r="V82" i="27"/>
  <c r="N74" i="27"/>
  <c r="L82" i="27"/>
  <c r="H82" i="27"/>
  <c r="F82" i="27"/>
  <c r="D82" i="27"/>
  <c r="N62" i="27"/>
  <c r="N69" i="27" s="1"/>
  <c r="N82" i="27" s="1"/>
  <c r="H69" i="28"/>
  <c r="L30" i="28"/>
  <c r="H30" i="28"/>
  <c r="D30" i="28"/>
  <c r="F30" i="28"/>
  <c r="J30" i="28"/>
  <c r="P39" i="27"/>
  <c r="J28" i="27"/>
  <c r="J39" i="27" s="1"/>
  <c r="D28" i="27"/>
  <c r="D39" i="27" s="1"/>
  <c r="F28" i="27"/>
  <c r="F39" i="27" s="1"/>
  <c r="H39" i="27"/>
  <c r="X25" i="27"/>
  <c r="X26" i="27" s="1"/>
  <c r="T33" i="27"/>
  <c r="X31" i="27"/>
  <c r="X33" i="27" s="1"/>
  <c r="X19" i="27"/>
  <c r="X21" i="27" s="1"/>
  <c r="T21" i="27"/>
  <c r="T28" i="27" s="1"/>
  <c r="T60" i="27"/>
  <c r="N33" i="27"/>
  <c r="N39" i="27" s="1"/>
  <c r="T65" i="27"/>
  <c r="T15" i="27"/>
  <c r="N21" i="27"/>
  <c r="N28" i="27" s="1"/>
  <c r="N23" i="5"/>
  <c r="N24" i="5" s="1"/>
  <c r="N12" i="5"/>
  <c r="J37" i="25" l="1"/>
  <c r="V12" i="5"/>
  <c r="D40" i="29"/>
  <c r="D38" i="29" s="1"/>
  <c r="F38" i="29"/>
  <c r="J61" i="28"/>
  <c r="J63" i="28" s="1"/>
  <c r="J69" i="28" s="1"/>
  <c r="T72" i="27"/>
  <c r="X72" i="27" s="1"/>
  <c r="X74" i="27" s="1"/>
  <c r="T41" i="5"/>
  <c r="T43" i="5" s="1"/>
  <c r="X28" i="27"/>
  <c r="T62" i="27"/>
  <c r="X60" i="27"/>
  <c r="X62" i="27" s="1"/>
  <c r="T39" i="27"/>
  <c r="X15" i="27"/>
  <c r="X39" i="27" s="1"/>
  <c r="T67" i="27"/>
  <c r="X65" i="27"/>
  <c r="X67" i="27" s="1"/>
  <c r="J46" i="5"/>
  <c r="J54" i="5" s="1"/>
  <c r="J17" i="5"/>
  <c r="J19" i="5" s="1"/>
  <c r="J26" i="5" s="1"/>
  <c r="D65" i="6"/>
  <c r="D55" i="6"/>
  <c r="Z12" i="5" l="1"/>
  <c r="L61" i="28"/>
  <c r="L63" i="28" s="1"/>
  <c r="L69" i="28" s="1"/>
  <c r="T74" i="27"/>
  <c r="Z41" i="5"/>
  <c r="Z43" i="5" s="1"/>
  <c r="V41" i="5"/>
  <c r="V43" i="5" s="1"/>
  <c r="T69" i="27"/>
  <c r="X69" i="27"/>
  <c r="X82" i="27" s="1"/>
  <c r="J66" i="25"/>
  <c r="H66" i="25"/>
  <c r="F66" i="25"/>
  <c r="D66" i="25"/>
  <c r="L65" i="25"/>
  <c r="L64" i="25"/>
  <c r="T82" i="27" l="1"/>
  <c r="L66" i="25"/>
  <c r="T45" i="5" l="1"/>
  <c r="D17" i="5"/>
  <c r="D19" i="5" s="1"/>
  <c r="D26" i="5" s="1"/>
  <c r="R17" i="5" l="1"/>
  <c r="H15" i="25"/>
  <c r="F55" i="6"/>
  <c r="J67" i="1"/>
  <c r="F67" i="1"/>
  <c r="X46" i="5"/>
  <c r="X54" i="5" s="1"/>
  <c r="V45" i="5"/>
  <c r="J65" i="6"/>
  <c r="H65" i="6"/>
  <c r="H71" i="25"/>
  <c r="H77" i="25" s="1"/>
  <c r="F71" i="25"/>
  <c r="F77" i="25" s="1"/>
  <c r="D71" i="25"/>
  <c r="D77" i="25" s="1"/>
  <c r="L70" i="25"/>
  <c r="H20" i="25"/>
  <c r="H22" i="25" s="1"/>
  <c r="D20" i="25"/>
  <c r="D22" i="25" s="1"/>
  <c r="F20" i="25"/>
  <c r="F22" i="25" s="1"/>
  <c r="V23" i="5"/>
  <c r="D46" i="5"/>
  <c r="L46" i="5"/>
  <c r="F46" i="5"/>
  <c r="R24" i="5"/>
  <c r="N46" i="5"/>
  <c r="H17" i="1"/>
  <c r="F17" i="1"/>
  <c r="L54" i="25"/>
  <c r="R46" i="5"/>
  <c r="R54" i="5" s="1"/>
  <c r="H5" i="6"/>
  <c r="D6" i="6"/>
  <c r="H6" i="6" s="1"/>
  <c r="H43" i="6"/>
  <c r="D35" i="1"/>
  <c r="H35" i="1" s="1"/>
  <c r="H55" i="6"/>
  <c r="J55" i="6"/>
  <c r="A1" i="6"/>
  <c r="A39" i="6" s="1"/>
  <c r="L75" i="25"/>
  <c r="L74" i="25"/>
  <c r="L73" i="25"/>
  <c r="L59" i="25"/>
  <c r="L58" i="25"/>
  <c r="L14" i="25"/>
  <c r="J60" i="25"/>
  <c r="F60" i="25"/>
  <c r="D60" i="25"/>
  <c r="J15" i="25"/>
  <c r="F15" i="25"/>
  <c r="D15" i="25"/>
  <c r="A1" i="25"/>
  <c r="A40" i="25" s="1"/>
  <c r="N50" i="5"/>
  <c r="V50" i="5" s="1"/>
  <c r="Z50" i="5" s="1"/>
  <c r="N49" i="5"/>
  <c r="V49" i="5" s="1"/>
  <c r="Z49" i="5" s="1"/>
  <c r="N48" i="5"/>
  <c r="V48" i="5" s="1"/>
  <c r="Z48" i="5" s="1"/>
  <c r="H46" i="5"/>
  <c r="X17" i="5"/>
  <c r="X19" i="5" s="1"/>
  <c r="X26" i="5" s="1"/>
  <c r="T17" i="5"/>
  <c r="T19" i="5" s="1"/>
  <c r="T26" i="5" s="1"/>
  <c r="L17" i="5"/>
  <c r="L19" i="5" s="1"/>
  <c r="L26" i="5" s="1"/>
  <c r="H17" i="5"/>
  <c r="H19" i="5" s="1"/>
  <c r="H26" i="5" s="1"/>
  <c r="F17" i="5"/>
  <c r="F19" i="5" s="1"/>
  <c r="F26" i="5" s="1"/>
  <c r="N16" i="5"/>
  <c r="V16" i="5" s="1"/>
  <c r="Z16" i="5" s="1"/>
  <c r="A1" i="5"/>
  <c r="J52" i="1"/>
  <c r="J46" i="1"/>
  <c r="H52" i="1"/>
  <c r="D52" i="1"/>
  <c r="F52" i="1"/>
  <c r="D46" i="1"/>
  <c r="F46" i="1"/>
  <c r="H46" i="1"/>
  <c r="A31" i="1"/>
  <c r="J17" i="1"/>
  <c r="AN91" i="20"/>
  <c r="AP90" i="20"/>
  <c r="AN90" i="20"/>
  <c r="AN89" i="20"/>
  <c r="AP89" i="20"/>
  <c r="AT89" i="20"/>
  <c r="AN88" i="20"/>
  <c r="AP88" i="20"/>
  <c r="AT88" i="20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/>
  <c r="AT84" i="20"/>
  <c r="AN83" i="20"/>
  <c r="AP83" i="20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/>
  <c r="AT78" i="20"/>
  <c r="AN77" i="20"/>
  <c r="AP77" i="20"/>
  <c r="AR74" i="20"/>
  <c r="AL74" i="20"/>
  <c r="AJ74" i="20"/>
  <c r="AH74" i="20"/>
  <c r="AF74" i="20"/>
  <c r="AD74" i="20"/>
  <c r="AB74" i="20"/>
  <c r="AB80" i="20"/>
  <c r="Z74" i="20"/>
  <c r="X74" i="20"/>
  <c r="V74" i="20"/>
  <c r="T74" i="20"/>
  <c r="R74" i="20"/>
  <c r="P74" i="20"/>
  <c r="N74" i="20"/>
  <c r="L74" i="20"/>
  <c r="L80" i="20"/>
  <c r="L92" i="20"/>
  <c r="H74" i="20"/>
  <c r="AN73" i="20"/>
  <c r="AP73" i="20"/>
  <c r="AT73" i="20"/>
  <c r="AN72" i="20"/>
  <c r="AP72" i="20"/>
  <c r="AT72" i="20"/>
  <c r="AN71" i="20"/>
  <c r="AP71" i="20"/>
  <c r="AT71" i="20"/>
  <c r="AN70" i="20"/>
  <c r="AP70" i="20"/>
  <c r="AT70" i="20"/>
  <c r="AN69" i="20"/>
  <c r="AP69" i="20"/>
  <c r="AT69" i="20"/>
  <c r="AN68" i="20"/>
  <c r="J68" i="20"/>
  <c r="J74" i="20"/>
  <c r="F68" i="20"/>
  <c r="F74" i="20"/>
  <c r="AN63" i="20"/>
  <c r="AP63" i="20"/>
  <c r="AT63" i="20"/>
  <c r="AN62" i="20"/>
  <c r="AP62" i="20"/>
  <c r="AT62" i="20"/>
  <c r="AL61" i="20"/>
  <c r="AL64" i="20"/>
  <c r="AJ61" i="20"/>
  <c r="AJ64" i="20"/>
  <c r="AH61" i="20"/>
  <c r="AH64" i="20"/>
  <c r="AF61" i="20"/>
  <c r="AF64" i="20"/>
  <c r="AD61" i="20"/>
  <c r="AD64" i="20"/>
  <c r="Z61" i="20"/>
  <c r="Z64" i="20"/>
  <c r="X61" i="20"/>
  <c r="X64" i="20"/>
  <c r="T61" i="20"/>
  <c r="T64" i="20"/>
  <c r="R61" i="20"/>
  <c r="R64" i="20"/>
  <c r="P61" i="20"/>
  <c r="P64" i="20"/>
  <c r="N61" i="20"/>
  <c r="N64" i="20"/>
  <c r="L61" i="20"/>
  <c r="L64" i="20"/>
  <c r="J61" i="20"/>
  <c r="J64" i="20"/>
  <c r="H61" i="20"/>
  <c r="H64" i="20"/>
  <c r="F61" i="20"/>
  <c r="F64" i="20"/>
  <c r="AN60" i="20"/>
  <c r="AP60" i="20"/>
  <c r="AT60" i="20"/>
  <c r="AR59" i="20"/>
  <c r="AR61" i="20"/>
  <c r="AR64" i="20"/>
  <c r="AB59" i="20"/>
  <c r="AN59" i="20"/>
  <c r="V59" i="20"/>
  <c r="AN39" i="20"/>
  <c r="AP39" i="20"/>
  <c r="AT39" i="20"/>
  <c r="AN38" i="20"/>
  <c r="AP38" i="20"/>
  <c r="AT38" i="20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4" i="20"/>
  <c r="AP34" i="20"/>
  <c r="AT34" i="20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/>
  <c r="AT29" i="20"/>
  <c r="AN28" i="20"/>
  <c r="AP28" i="20"/>
  <c r="AR25" i="20"/>
  <c r="AR31" i="20"/>
  <c r="AL25" i="20"/>
  <c r="AJ25" i="20"/>
  <c r="AH25" i="20"/>
  <c r="AF25" i="20"/>
  <c r="AD25" i="20"/>
  <c r="AB25" i="20"/>
  <c r="Z25" i="20"/>
  <c r="Z31" i="20"/>
  <c r="X25" i="20"/>
  <c r="X31" i="20"/>
  <c r="V25" i="20"/>
  <c r="T25" i="20"/>
  <c r="T31" i="20"/>
  <c r="R25" i="20"/>
  <c r="P25" i="20"/>
  <c r="N25" i="20"/>
  <c r="L25" i="20"/>
  <c r="J25" i="20"/>
  <c r="J31" i="20"/>
  <c r="H25" i="20"/>
  <c r="H31" i="20"/>
  <c r="F25" i="20"/>
  <c r="AN24" i="20"/>
  <c r="AP24" i="20"/>
  <c r="AT24" i="20"/>
  <c r="AN23" i="20"/>
  <c r="AP23" i="20"/>
  <c r="AT23" i="20"/>
  <c r="AN22" i="20"/>
  <c r="AP22" i="20"/>
  <c r="AT22" i="20"/>
  <c r="AN21" i="20"/>
  <c r="AP21" i="20"/>
  <c r="AT21" i="20"/>
  <c r="AN20" i="20"/>
  <c r="AP20" i="20"/>
  <c r="AT20" i="20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/>
  <c r="AT15" i="20"/>
  <c r="AN14" i="20"/>
  <c r="AP14" i="20"/>
  <c r="AT14" i="20"/>
  <c r="AN13" i="20"/>
  <c r="J41" i="20"/>
  <c r="Z41" i="20"/>
  <c r="AP30" i="20"/>
  <c r="AB61" i="20"/>
  <c r="AB64" i="20"/>
  <c r="L31" i="20"/>
  <c r="AP68" i="20"/>
  <c r="AT68" i="20"/>
  <c r="AT74" i="20"/>
  <c r="T80" i="20"/>
  <c r="T92" i="20"/>
  <c r="AB31" i="20"/>
  <c r="AN16" i="20"/>
  <c r="P31" i="20"/>
  <c r="AF31" i="20"/>
  <c r="J80" i="20"/>
  <c r="X80" i="20"/>
  <c r="X92" i="20"/>
  <c r="AR80" i="20"/>
  <c r="AR92" i="20"/>
  <c r="H80" i="20"/>
  <c r="H92" i="20"/>
  <c r="Z80" i="20"/>
  <c r="AP79" i="20"/>
  <c r="P41" i="20"/>
  <c r="AF41" i="20"/>
  <c r="R31" i="20"/>
  <c r="R41" i="20"/>
  <c r="AH31" i="20"/>
  <c r="AH41" i="20"/>
  <c r="P80" i="20"/>
  <c r="P92" i="20"/>
  <c r="AF80" i="20"/>
  <c r="AF92" i="20"/>
  <c r="AN85" i="20"/>
  <c r="AJ31" i="20"/>
  <c r="R80" i="20"/>
  <c r="R92" i="20"/>
  <c r="AH80" i="20"/>
  <c r="AH92" i="20"/>
  <c r="AJ80" i="20"/>
  <c r="AJ92" i="20"/>
  <c r="Z92" i="20"/>
  <c r="H41" i="20"/>
  <c r="AN36" i="20"/>
  <c r="J92" i="20"/>
  <c r="AP85" i="20"/>
  <c r="AR41" i="20"/>
  <c r="F80" i="20"/>
  <c r="F92" i="20"/>
  <c r="AB92" i="20"/>
  <c r="AT83" i="20"/>
  <c r="AT85" i="20"/>
  <c r="AP13" i="20"/>
  <c r="AT28" i="20"/>
  <c r="AT30" i="20"/>
  <c r="AP59" i="20"/>
  <c r="V61" i="20"/>
  <c r="V64" i="20"/>
  <c r="AN64" i="20"/>
  <c r="AT77" i="20"/>
  <c r="AT79" i="20"/>
  <c r="AT25" i="20"/>
  <c r="AP74" i="20"/>
  <c r="AP80" i="20"/>
  <c r="AN79" i="20"/>
  <c r="AT90" i="20"/>
  <c r="L41" i="20"/>
  <c r="T41" i="20"/>
  <c r="AB41" i="20"/>
  <c r="AJ41" i="20"/>
  <c r="AP25" i="20"/>
  <c r="F31" i="20"/>
  <c r="N31" i="20"/>
  <c r="N41" i="20"/>
  <c r="V31" i="20"/>
  <c r="V41" i="20"/>
  <c r="AD31" i="20"/>
  <c r="AD41" i="20"/>
  <c r="AL31" i="20"/>
  <c r="AL41" i="20"/>
  <c r="X41" i="20"/>
  <c r="AN61" i="20"/>
  <c r="N80" i="20"/>
  <c r="N92" i="20"/>
  <c r="V80" i="20"/>
  <c r="AD80" i="20"/>
  <c r="AD92" i="20"/>
  <c r="AL80" i="20"/>
  <c r="AL92" i="20"/>
  <c r="AN25" i="20"/>
  <c r="AP35" i="20"/>
  <c r="AT35" i="20"/>
  <c r="AT36" i="20"/>
  <c r="AN74" i="20"/>
  <c r="AN30" i="20"/>
  <c r="AN92" i="20"/>
  <c r="V92" i="20"/>
  <c r="AT80" i="20"/>
  <c r="AN80" i="20"/>
  <c r="AN31" i="20"/>
  <c r="AP31" i="20"/>
  <c r="AT31" i="20"/>
  <c r="AP16" i="20"/>
  <c r="AT13" i="20"/>
  <c r="AT16" i="20"/>
  <c r="AN41" i="20"/>
  <c r="AP36" i="20"/>
  <c r="F41" i="20"/>
  <c r="AP61" i="20"/>
  <c r="AP64" i="20"/>
  <c r="AP92" i="20"/>
  <c r="AT92" i="20"/>
  <c r="AT59" i="20"/>
  <c r="AT61" i="20"/>
  <c r="AT64" i="20"/>
  <c r="AP41" i="20"/>
  <c r="AT41" i="20"/>
  <c r="Z23" i="5" l="1"/>
  <c r="Z24" i="5" s="1"/>
  <c r="V24" i="5"/>
  <c r="J53" i="1"/>
  <c r="J68" i="1" s="1"/>
  <c r="J29" i="1"/>
  <c r="L15" i="25"/>
  <c r="L22" i="25" s="1"/>
  <c r="R19" i="5"/>
  <c r="R26" i="5" s="1"/>
  <c r="F53" i="1"/>
  <c r="F68" i="1" s="1"/>
  <c r="F29" i="1"/>
  <c r="D53" i="1"/>
  <c r="V17" i="5"/>
  <c r="V19" i="5" s="1"/>
  <c r="V26" i="5" s="1"/>
  <c r="F54" i="5"/>
  <c r="N17" i="5"/>
  <c r="Z17" i="5"/>
  <c r="Z19" i="5" s="1"/>
  <c r="Z26" i="5" s="1"/>
  <c r="H54" i="5"/>
  <c r="L54" i="5"/>
  <c r="H53" i="1"/>
  <c r="L60" i="25"/>
  <c r="D54" i="5"/>
  <c r="Z45" i="5"/>
  <c r="H29" i="1"/>
  <c r="D29" i="1"/>
  <c r="D44" i="6"/>
  <c r="H44" i="6" s="1"/>
  <c r="N19" i="5" l="1"/>
  <c r="N26" i="5" s="1"/>
  <c r="V84" i="27"/>
  <c r="N54" i="5"/>
  <c r="J24" i="6"/>
  <c r="J35" i="6" s="1"/>
  <c r="J37" i="6" s="1"/>
  <c r="J67" i="6" s="1"/>
  <c r="J69" i="6" s="1"/>
  <c r="H24" i="6"/>
  <c r="H35" i="6" s="1"/>
  <c r="H37" i="6" s="1"/>
  <c r="H67" i="6" s="1"/>
  <c r="H69" i="6" s="1"/>
  <c r="J69" i="25"/>
  <c r="J71" i="25" s="1"/>
  <c r="J77" i="25" s="1"/>
  <c r="J71" i="28" s="1"/>
  <c r="F24" i="6"/>
  <c r="F35" i="6" s="1"/>
  <c r="F37" i="6" s="1"/>
  <c r="F67" i="6" s="1"/>
  <c r="F69" i="6" s="1"/>
  <c r="J20" i="25" l="1"/>
  <c r="J22" i="25" s="1"/>
  <c r="D24" i="6"/>
  <c r="D35" i="6" s="1"/>
  <c r="D37" i="6" s="1"/>
  <c r="D67" i="6" s="1"/>
  <c r="D69" i="6" s="1"/>
  <c r="L69" i="25"/>
  <c r="L71" i="25" s="1"/>
  <c r="L77" i="25" s="1"/>
  <c r="T46" i="5" l="1"/>
  <c r="T54" i="5" s="1"/>
  <c r="H65" i="1"/>
  <c r="V46" i="5"/>
  <c r="V54" i="5" s="1"/>
  <c r="Z46" i="5"/>
  <c r="Z54" i="5" s="1"/>
  <c r="H67" i="1" l="1"/>
  <c r="L71" i="28" s="1"/>
  <c r="H68" i="1"/>
  <c r="R84" i="27" l="1"/>
  <c r="D67" i="1" l="1"/>
  <c r="T84" i="27"/>
  <c r="D68" i="1" l="1"/>
  <c r="X84" i="27"/>
</calcChain>
</file>

<file path=xl/sharedStrings.xml><?xml version="1.0" encoding="utf-8"?>
<sst xmlns="http://schemas.openxmlformats.org/spreadsheetml/2006/main" count="796" uniqueCount="290">
  <si>
    <t>X</t>
  </si>
  <si>
    <t>Current assets</t>
  </si>
  <si>
    <t xml:space="preserve">Cash and cash equivalents </t>
  </si>
  <si>
    <t>Inventories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</si>
  <si>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</si>
  <si>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</si>
  <si>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</si>
  <si>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</si>
  <si>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</si>
  <si>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</si>
  <si>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 xml:space="preserve">Property, plant and equipment  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</si>
  <si>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</si>
  <si>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</si>
  <si>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</si>
  <si>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</si>
  <si>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</si>
  <si>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</si>
  <si>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</si>
  <si>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</si>
  <si>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</si>
  <si>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</si>
  <si>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</si>
  <si>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</si>
  <si>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</si>
  <si>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</si>
  <si>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</si>
  <si>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</si>
  <si>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</si>
  <si>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</si>
  <si>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</si>
  <si>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</si>
  <si>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</si>
  <si>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</si>
  <si>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</si>
  <si>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</si>
  <si>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</si>
  <si>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</si>
  <si>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</si>
  <si>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</si>
  <si>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</si>
  <si>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</si>
  <si>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Finance costs</t>
  </si>
  <si>
    <t>Changes in operating assets and liabilities</t>
  </si>
  <si>
    <t>Cash flows from financing activities</t>
  </si>
  <si>
    <t>Interest paid</t>
  </si>
  <si>
    <t>Cash flows from investing activities</t>
  </si>
  <si>
    <t>Non-cash transactions</t>
  </si>
  <si>
    <t xml:space="preserve">Interest received  </t>
  </si>
  <si>
    <t xml:space="preserve">   Non-controlling interests</t>
  </si>
  <si>
    <t>owners of</t>
  </si>
  <si>
    <t xml:space="preserve">Equity 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</si>
  <si>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</si>
  <si>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</si>
  <si>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</si>
  <si>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</si>
  <si>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</si>
  <si>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</si>
  <si>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</si>
  <si>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</si>
  <si>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</si>
  <si>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</si>
  <si>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</si>
  <si>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</si>
  <si>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</si>
  <si>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</si>
  <si>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</si>
  <si>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</si>
  <si>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</si>
  <si>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</si>
  <si>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</si>
  <si>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</si>
  <si>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</si>
  <si>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</si>
  <si>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</si>
  <si>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</si>
  <si>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</si>
  <si>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</si>
  <si>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</si>
  <si>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</si>
  <si>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</si>
  <si>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</si>
  <si>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</si>
  <si>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</si>
  <si>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</si>
  <si>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</si>
  <si>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</si>
  <si>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</si>
  <si>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</si>
  <si>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</si>
  <si>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</si>
  <si>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</si>
  <si>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Distribution costs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</si>
  <si>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</si>
  <si>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</si>
  <si>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</si>
  <si>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</si>
  <si>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</si>
  <si>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</si>
  <si>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</si>
  <si>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</si>
  <si>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</si>
  <si>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</si>
  <si>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</si>
  <si>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</si>
  <si>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</si>
  <si>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</si>
  <si>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</si>
  <si>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Provisions for employee benefits</t>
  </si>
  <si>
    <t>(discount)</t>
  </si>
  <si>
    <t>income (expense)</t>
  </si>
  <si>
    <t>of</t>
  </si>
  <si>
    <t>Balance at 30 June 2018</t>
  </si>
  <si>
    <t>Equity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</si>
  <si>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</si>
  <si>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</si>
  <si>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</si>
  <si>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</si>
  <si>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</si>
  <si>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</si>
  <si>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</si>
  <si>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</si>
  <si>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</si>
  <si>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</si>
  <si>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</si>
  <si>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</si>
  <si>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</si>
  <si>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</si>
  <si>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</si>
  <si>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</si>
  <si>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</si>
  <si>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</si>
  <si>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Contract liabilities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</si>
  <si>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</si>
  <si>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</si>
  <si>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</si>
  <si>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</si>
  <si>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</si>
  <si>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</si>
  <si>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</si>
  <si>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</si>
  <si>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</si>
  <si>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</si>
  <si>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</si>
  <si>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</si>
  <si>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</si>
  <si>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</si>
  <si>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</si>
  <si>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</si>
  <si>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</si>
  <si>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</si>
  <si>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</si>
  <si>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</si>
  <si>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</si>
  <si>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</si>
  <si>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>the parent</t>
  </si>
  <si>
    <t>Non-current provisions for employee benefits</t>
  </si>
  <si>
    <t>Transfer to retained earnings (deficit)</t>
  </si>
  <si>
    <t xml:space="preserve">Other income  </t>
  </si>
  <si>
    <t>Cash and cash equivalents at 1 January</t>
  </si>
  <si>
    <t xml:space="preserve">   Owners of parent</t>
  </si>
  <si>
    <t>Equity attributable to owners of the parent</t>
  </si>
  <si>
    <t xml:space="preserve">Trade and other current payables </t>
  </si>
  <si>
    <t>Trade and other current receivables</t>
  </si>
  <si>
    <t>Transfer to profit or loss</t>
  </si>
  <si>
    <t>Payment of lease liabilities</t>
  </si>
  <si>
    <t>Income</t>
  </si>
  <si>
    <r>
      <t xml:space="preserve">Administrative expenses </t>
    </r>
    <r>
      <rPr>
        <b/>
        <sz val="10"/>
        <color indexed="12"/>
        <rFont val="Times New Roman"/>
        <family val="1"/>
      </rPr>
      <t xml:space="preserve"> </t>
    </r>
  </si>
  <si>
    <r>
      <t xml:space="preserve">Impact of changes in accounting policies </t>
    </r>
    <r>
      <rPr>
        <b/>
        <vertAlign val="superscript"/>
        <sz val="10"/>
        <color rgb="FFFF0000"/>
        <rFont val="Times New Roman"/>
        <family val="1"/>
      </rPr>
      <t>(21)</t>
    </r>
  </si>
  <si>
    <r>
      <t xml:space="preserve">Impact of changes in accounting policies </t>
    </r>
    <r>
      <rPr>
        <b/>
        <vertAlign val="superscript"/>
        <sz val="10"/>
        <color rgb="FFFF0000"/>
        <rFont val="Times New Roman"/>
        <family val="1"/>
      </rPr>
      <t>(22)</t>
    </r>
  </si>
  <si>
    <r>
      <t xml:space="preserve">  </t>
    </r>
    <r>
      <rPr>
        <b/>
        <i/>
        <sz val="10"/>
        <rFont val="Times New Roman"/>
        <family val="1"/>
      </rPr>
      <t>Total changes in ownership interests in subsidiaries</t>
    </r>
  </si>
  <si>
    <t>Total equity</t>
  </si>
  <si>
    <r>
      <t>Total liabilities and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>equity</t>
    </r>
  </si>
  <si>
    <t>Balance at 1 January 2023</t>
  </si>
  <si>
    <t>Total income</t>
  </si>
  <si>
    <t>Intangible assets</t>
  </si>
  <si>
    <t>Current portion of lease liabilities</t>
  </si>
  <si>
    <t>Lease liabilities</t>
  </si>
  <si>
    <t>Share premium</t>
  </si>
  <si>
    <t>Other deficits</t>
  </si>
  <si>
    <t>Statement of comprehensive income (Unaudited)</t>
  </si>
  <si>
    <t>Other comprehensive income</t>
  </si>
  <si>
    <t xml:space="preserve">Retained earnings </t>
  </si>
  <si>
    <t>and paid-up</t>
  </si>
  <si>
    <t xml:space="preserve">share capital </t>
  </si>
  <si>
    <t xml:space="preserve"> combination under </t>
  </si>
  <si>
    <t xml:space="preserve">common control </t>
  </si>
  <si>
    <t>Deficit on business</t>
  </si>
  <si>
    <t>in subsidiaries</t>
  </si>
  <si>
    <t>Consolidated financial statements</t>
  </si>
  <si>
    <t>Three-month period ended</t>
  </si>
  <si>
    <t xml:space="preserve">Consolidated </t>
  </si>
  <si>
    <t>Separate</t>
  </si>
  <si>
    <t>financial statements</t>
  </si>
  <si>
    <t>Separate financial statements</t>
  </si>
  <si>
    <t>Bad debt</t>
  </si>
  <si>
    <t>Tax expense</t>
  </si>
  <si>
    <t>Profit for the period</t>
  </si>
  <si>
    <t>Employee benefits paid</t>
  </si>
  <si>
    <t>Acquisition of property, plant and equipment and intangible assets</t>
  </si>
  <si>
    <t xml:space="preserve">   Authorised share capital</t>
  </si>
  <si>
    <t xml:space="preserve">   Issued and paid-up share capital</t>
  </si>
  <si>
    <t>Profit before income tax expense</t>
  </si>
  <si>
    <t>Profit from operating activities</t>
  </si>
  <si>
    <t>Profit attributable to:</t>
  </si>
  <si>
    <r>
      <t xml:space="preserve">Basic earnings per share </t>
    </r>
    <r>
      <rPr>
        <i/>
        <sz val="10"/>
        <rFont val="Times New Roman"/>
        <family val="1"/>
      </rPr>
      <t>(Baht)</t>
    </r>
  </si>
  <si>
    <t xml:space="preserve">Deficits on </t>
  </si>
  <si>
    <t xml:space="preserve">changes in </t>
  </si>
  <si>
    <t>ownership interests</t>
  </si>
  <si>
    <t>Adjustments to reconcile profit to cash receipts (payments)</t>
  </si>
  <si>
    <t>Taxes paid</t>
  </si>
  <si>
    <t xml:space="preserve">   Profit or loss</t>
  </si>
  <si>
    <t xml:space="preserve">   Other comprehensive income</t>
  </si>
  <si>
    <r>
      <t>Total comprehensive income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>attributable to:</t>
    </r>
  </si>
  <si>
    <t>Short-term loans to related parties</t>
  </si>
  <si>
    <t>Balance at 1 January 2024</t>
  </si>
  <si>
    <t>Balance at 1 January 2023 - as reported (20)</t>
  </si>
  <si>
    <t>Balance at 31 December 2023 - as reported</t>
  </si>
  <si>
    <t>Balance at 31 December 2023 - restated</t>
  </si>
  <si>
    <t>Legal reserve</t>
  </si>
  <si>
    <t>Other comprehensive income for the period</t>
  </si>
  <si>
    <t>Increase in right-of-use assets</t>
  </si>
  <si>
    <t>Corporate income tax payable</t>
  </si>
  <si>
    <t>T.Man Pharmaceutical Public Company Limited and its Subsidiaries</t>
  </si>
  <si>
    <t>Restricted deposits at financial institutions</t>
  </si>
  <si>
    <t>Net cash generated from operations</t>
  </si>
  <si>
    <t xml:space="preserve">Net cash from operating activities </t>
  </si>
  <si>
    <t xml:space="preserve">  Contributions by and distributions to owners</t>
  </si>
  <si>
    <t xml:space="preserve"> Total contributions by and distributions to owners</t>
  </si>
  <si>
    <t>Gain on disposal of property, plant and equipment</t>
  </si>
  <si>
    <t>Proceeds from sale of property, plant and equipment</t>
  </si>
  <si>
    <t>Increase in restricted deposits at financial institutions</t>
  </si>
  <si>
    <t>Nine-month period ended 30 September 2023</t>
  </si>
  <si>
    <t>Balance at 30 September 2023</t>
  </si>
  <si>
    <t>Nine-month period ended 30 September 2024</t>
  </si>
  <si>
    <t>Balance at 30 September 2024</t>
  </si>
  <si>
    <t>Dividend receivables</t>
  </si>
  <si>
    <t>Dividend payables</t>
  </si>
  <si>
    <t>Dividend received</t>
  </si>
  <si>
    <t>Dividend income</t>
  </si>
  <si>
    <t>Dividend paid to non-controlling interests</t>
  </si>
  <si>
    <t xml:space="preserve">    Issue of ordinary shares</t>
  </si>
  <si>
    <t>Dividend paid from</t>
  </si>
  <si>
    <t xml:space="preserve"> under common control </t>
  </si>
  <si>
    <t xml:space="preserve">retained earning </t>
  </si>
  <si>
    <t>of subsidiaries before</t>
  </si>
  <si>
    <t>business combination</t>
  </si>
  <si>
    <t>Retained earnings</t>
  </si>
  <si>
    <t xml:space="preserve">retained earnings </t>
  </si>
  <si>
    <t xml:space="preserve">  Total contributions by and distributions to owners of the parent</t>
  </si>
  <si>
    <t xml:space="preserve">  Total contributions by and distributions to owners</t>
  </si>
  <si>
    <t>Other current financial assets</t>
  </si>
  <si>
    <t>Other non-current financial assets</t>
  </si>
  <si>
    <t>Three-month period ended 31 March 2025</t>
  </si>
  <si>
    <t>Balance at 1 January 2025</t>
  </si>
  <si>
    <t>Balance at 31 March 2025</t>
  </si>
  <si>
    <t>Bank overdrafts and short-term borrowings from financial institutions</t>
  </si>
  <si>
    <t>Repayment of long-term borrowings from financial instituitions</t>
  </si>
  <si>
    <t>Decrease in short-term borrowings from related parties</t>
  </si>
  <si>
    <t xml:space="preserve">Net cash used in financing activities  </t>
  </si>
  <si>
    <t>3, 9</t>
  </si>
  <si>
    <t>3, 6</t>
  </si>
  <si>
    <t xml:space="preserve">Net cash from (used in) investing activities  </t>
  </si>
  <si>
    <t>Dividends paid to owners of the Company</t>
  </si>
  <si>
    <t>Loss on write-off of property, plant and equipment</t>
  </si>
  <si>
    <t>Net increase (decrease) in cash and cash equivalents</t>
  </si>
  <si>
    <t xml:space="preserve">   and intangible assets</t>
  </si>
  <si>
    <t>Decrease in other non-current financial assets</t>
  </si>
  <si>
    <t xml:space="preserve">   Appropriated</t>
  </si>
  <si>
    <t xml:space="preserve">   Unappropriated</t>
  </si>
  <si>
    <t xml:space="preserve">      Legal reserve</t>
  </si>
  <si>
    <t>Unrealised (gain) loss on foreign exchange</t>
  </si>
  <si>
    <t xml:space="preserve">(Decrease) increase of payables for purchase of property, plant and equipment </t>
  </si>
  <si>
    <t>30 September</t>
  </si>
  <si>
    <t>Nine-month period ended</t>
  </si>
  <si>
    <t>Nine-month period ended 30 September 2025</t>
  </si>
  <si>
    <t>Balance at 30 September 2025</t>
  </si>
  <si>
    <t>Cash and cash equivalents at 30 September</t>
  </si>
  <si>
    <t>3, 9, 11</t>
  </si>
  <si>
    <t>9, 11</t>
  </si>
  <si>
    <t>3, 11</t>
  </si>
  <si>
    <t>Loss on inventories devaluation</t>
  </si>
  <si>
    <t>Increase (decrease) in short-term borrowings from financial instituitions</t>
  </si>
  <si>
    <t>Revenue from sales and rendering of services</t>
  </si>
  <si>
    <t>Costs of sales and rendering of services</t>
  </si>
  <si>
    <t xml:space="preserve">  Dividends</t>
  </si>
  <si>
    <t>Increase in short-term loans to related parties</t>
  </si>
  <si>
    <t xml:space="preserve">  Profit or loss</t>
  </si>
  <si>
    <t xml:space="preserve">  Other comprehensive income</t>
  </si>
  <si>
    <t>Reversal of (expected credit loss)</t>
  </si>
  <si>
    <t>Expected credit loss (reversal of)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</si>
</sst>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3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indexed="12"/>
      <name val="Times New Roman"/>
      <family val="1"/>
    </font>
    <font>
      <b/>
      <i/>
      <sz val="11"/>
      <color rgb="FFFF0000"/>
      <name val="Times New Roman"/>
      <family val="1"/>
    </font>
    <font>
      <i/>
      <sz val="1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00FF"/>
      <name val="Arial Narrow"/>
      <family val="2"/>
    </font>
    <font>
      <b/>
      <i/>
      <sz val="10"/>
      <name val="Times New Roman"/>
      <family val="1"/>
    </font>
    <font>
      <sz val="14"/>
      <name val="Angsana New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1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1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2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2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/>
    <xf numFmtId="164" fontId="19" fillId="0" borderId="0" xfId="1" applyNumberFormat="1" applyFont="1" applyFill="1" applyAlignment="1"/>
    <xf numFmtId="37" fontId="20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5" fillId="0" borderId="0" xfId="0" applyFont="1"/>
    <xf numFmtId="37" fontId="19" fillId="0" borderId="0" xfId="0" applyNumberFormat="1" applyFont="1" applyAlignment="1">
      <alignment horizontal="right"/>
    </xf>
    <xf numFmtId="164" fontId="19" fillId="0" borderId="0" xfId="1" applyNumberFormat="1" applyFont="1" applyFill="1" applyAlignment="1">
      <alignment horizontal="right"/>
    </xf>
    <xf numFmtId="0" fontId="30" fillId="0" borderId="0" xfId="0" applyFont="1"/>
    <xf numFmtId="164" fontId="19" fillId="0" borderId="0" xfId="1" applyNumberFormat="1" applyFont="1" applyFill="1" applyBorder="1" applyAlignment="1">
      <alignment horizontal="center"/>
    </xf>
    <xf numFmtId="164" fontId="19" fillId="0" borderId="0" xfId="1" applyNumberFormat="1" applyFont="1" applyFill="1" applyAlignment="1">
      <alignment horizontal="center"/>
    </xf>
    <xf numFmtId="164" fontId="20" fillId="0" borderId="0" xfId="1" applyNumberFormat="1" applyFont="1" applyFill="1" applyAlignment="1">
      <alignment horizontal="center"/>
    </xf>
    <xf numFmtId="43" fontId="19" fillId="0" borderId="0" xfId="1" applyFont="1" applyFill="1" applyAlignment="1">
      <alignment horizontal="right"/>
    </xf>
    <xf numFmtId="43" fontId="19" fillId="0" borderId="0" xfId="1" applyFont="1" applyFill="1" applyBorder="1" applyAlignment="1">
      <alignment horizontal="right"/>
    </xf>
    <xf numFmtId="164" fontId="19" fillId="0" borderId="1" xfId="1" applyNumberFormat="1" applyFont="1" applyFill="1" applyBorder="1" applyAlignment="1">
      <alignment horizontal="right"/>
    </xf>
    <xf numFmtId="164" fontId="20" fillId="0" borderId="0" xfId="1" applyNumberFormat="1" applyFont="1" applyFill="1" applyAlignment="1">
      <alignment horizontal="right"/>
    </xf>
    <xf numFmtId="164" fontId="20" fillId="0" borderId="0" xfId="1" applyNumberFormat="1" applyFont="1" applyFill="1" applyBorder="1" applyAlignment="1">
      <alignment horizontal="right"/>
    </xf>
    <xf numFmtId="164" fontId="19" fillId="0" borderId="0" xfId="1" applyNumberFormat="1" applyFont="1" applyFill="1" applyBorder="1" applyAlignment="1"/>
    <xf numFmtId="164" fontId="20" fillId="0" borderId="0" xfId="1" applyNumberFormat="1" applyFont="1" applyFill="1" applyBorder="1" applyAlignment="1">
      <alignment horizontal="center"/>
    </xf>
    <xf numFmtId="43" fontId="20" fillId="0" borderId="0" xfId="1" applyFont="1" applyFill="1" applyBorder="1" applyAlignment="1">
      <alignment horizontal="right"/>
    </xf>
    <xf numFmtId="0" fontId="30" fillId="0" borderId="0" xfId="0" applyFont="1" applyAlignment="1">
      <alignment horizontal="center"/>
    </xf>
    <xf numFmtId="164" fontId="20" fillId="0" borderId="0" xfId="1" applyNumberFormat="1" applyFont="1" applyFill="1" applyBorder="1" applyAlignment="1"/>
    <xf numFmtId="0" fontId="31" fillId="0" borderId="0" xfId="0" applyFont="1" applyAlignment="1">
      <alignment horizontal="center"/>
    </xf>
    <xf numFmtId="164" fontId="19" fillId="0" borderId="0" xfId="1" applyNumberFormat="1" applyFont="1" applyFill="1" applyBorder="1" applyAlignment="1">
      <alignment horizontal="right"/>
    </xf>
    <xf numFmtId="164" fontId="20" fillId="0" borderId="3" xfId="1" applyNumberFormat="1" applyFont="1" applyFill="1" applyBorder="1" applyAlignment="1">
      <alignment horizontal="right"/>
    </xf>
    <xf numFmtId="164" fontId="20" fillId="0" borderId="1" xfId="1" applyNumberFormat="1" applyFont="1" applyFill="1" applyBorder="1" applyAlignment="1">
      <alignment horizontal="right"/>
    </xf>
    <xf numFmtId="164" fontId="19" fillId="0" borderId="1" xfId="1" applyNumberFormat="1" applyFont="1" applyFill="1" applyBorder="1" applyAlignment="1">
      <alignment horizontal="center" wrapText="1"/>
    </xf>
    <xf numFmtId="164" fontId="31" fillId="0" borderId="0" xfId="1" applyNumberFormat="1" applyFont="1" applyAlignment="1">
      <alignment horizontal="center"/>
    </xf>
    <xf numFmtId="164" fontId="25" fillId="0" borderId="0" xfId="1" applyNumberFormat="1" applyFont="1" applyFill="1" applyAlignment="1">
      <alignment horizontal="center"/>
    </xf>
    <xf numFmtId="164" fontId="20" fillId="0" borderId="4" xfId="1" applyNumberFormat="1" applyFont="1" applyFill="1" applyBorder="1" applyAlignment="1">
      <alignment horizontal="right"/>
    </xf>
    <xf numFmtId="164" fontId="31" fillId="0" borderId="0" xfId="1" applyNumberFormat="1" applyFont="1" applyFill="1" applyAlignment="1">
      <alignment horizontal="right"/>
    </xf>
    <xf numFmtId="0" fontId="19" fillId="0" borderId="0" xfId="0" applyFont="1" applyAlignment="1">
      <alignment horizontal="center" wrapText="1"/>
    </xf>
    <xf numFmtId="164" fontId="25" fillId="0" borderId="0" xfId="1" applyNumberFormat="1" applyFont="1" applyFill="1" applyAlignment="1"/>
    <xf numFmtId="0" fontId="15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64" fontId="19" fillId="0" borderId="0" xfId="1" applyNumberFormat="1" applyFont="1" applyFill="1" applyAlignment="1" applyProtection="1">
      <protection locked="0"/>
    </xf>
    <xf numFmtId="0" fontId="1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1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16" fontId="19" fillId="0" borderId="0" xfId="1" quotePrefix="1" applyNumberFormat="1" applyFont="1" applyFill="1" applyAlignment="1" applyProtection="1">
      <alignment horizontal="center" wrapText="1"/>
      <protection locked="0"/>
    </xf>
    <xf numFmtId="164" fontId="19" fillId="0" borderId="0" xfId="1" applyNumberFormat="1" applyFont="1" applyFill="1" applyAlignment="1" applyProtection="1">
      <alignment horizontal="center" wrapText="1"/>
      <protection locked="0"/>
    </xf>
    <xf numFmtId="164" fontId="20" fillId="0" borderId="0" xfId="1" applyNumberFormat="1" applyFont="1" applyFill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center"/>
      <protection locked="0"/>
    </xf>
    <xf numFmtId="0" fontId="19" fillId="0" borderId="0" xfId="1" applyNumberFormat="1" applyFont="1" applyFill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164" fontId="19" fillId="0" borderId="0" xfId="1" applyNumberFormat="1" applyFont="1" applyFill="1" applyAlignment="1" applyProtection="1">
      <alignment horizontal="center"/>
      <protection locked="0"/>
    </xf>
    <xf numFmtId="164" fontId="27" fillId="0" borderId="0" xfId="1" applyNumberFormat="1" applyFont="1" applyFill="1" applyAlignment="1" applyProtection="1">
      <alignment horizontal="center"/>
      <protection locked="0"/>
    </xf>
    <xf numFmtId="0" fontId="30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164" fontId="20" fillId="0" borderId="0" xfId="1" applyNumberFormat="1" applyFont="1" applyFill="1" applyAlignment="1" applyProtection="1">
      <protection locked="0"/>
    </xf>
    <xf numFmtId="37" fontId="25" fillId="0" borderId="0" xfId="0" applyNumberFormat="1" applyFont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30" fillId="0" borderId="0" xfId="0" applyFont="1" applyProtection="1">
      <protection locked="0"/>
    </xf>
    <xf numFmtId="37" fontId="5" fillId="0" borderId="0" xfId="0" applyNumberFormat="1" applyFont="1" applyProtection="1">
      <protection locked="0"/>
    </xf>
    <xf numFmtId="0" fontId="30" fillId="0" borderId="0" xfId="0" applyFont="1" applyAlignment="1" applyProtection="1">
      <alignment horizontal="left"/>
      <protection locked="0"/>
    </xf>
    <xf numFmtId="164" fontId="19" fillId="0" borderId="4" xfId="1" applyNumberFormat="1" applyFont="1" applyFill="1" applyBorder="1" applyAlignment="1" applyProtection="1">
      <protection locked="0"/>
    </xf>
    <xf numFmtId="0" fontId="19" fillId="0" borderId="0" xfId="0" applyFont="1" applyAlignment="1" applyProtection="1">
      <alignment horizontal="left" wrapText="1"/>
      <protection locked="0"/>
    </xf>
    <xf numFmtId="164" fontId="19" fillId="0" borderId="1" xfId="1" applyNumberFormat="1" applyFont="1" applyFill="1" applyBorder="1" applyAlignment="1" applyProtection="1">
      <protection locked="0"/>
    </xf>
    <xf numFmtId="0" fontId="20" fillId="0" borderId="0" xfId="0" applyFont="1" applyAlignment="1" applyProtection="1">
      <alignment horizontal="left" wrapText="1"/>
      <protection locked="0"/>
    </xf>
    <xf numFmtId="164" fontId="20" fillId="0" borderId="0" xfId="1" applyNumberFormat="1" applyFont="1" applyFill="1" applyBorder="1" applyAlignment="1" applyProtection="1">
      <protection locked="0"/>
    </xf>
    <xf numFmtId="164" fontId="19" fillId="0" borderId="0" xfId="1" applyNumberFormat="1" applyFont="1" applyFill="1" applyBorder="1" applyAlignment="1" applyProtection="1">
      <protection locked="0"/>
    </xf>
    <xf numFmtId="0" fontId="3" fillId="0" borderId="0" xfId="0" applyFont="1" applyProtection="1">
      <protection locked="0"/>
    </xf>
    <xf numFmtId="164" fontId="20" fillId="0" borderId="3" xfId="1" applyNumberFormat="1" applyFont="1" applyFill="1" applyBorder="1" applyAlignment="1" applyProtection="1"/>
    <xf numFmtId="164" fontId="20" fillId="0" borderId="4" xfId="1" applyNumberFormat="1" applyFont="1" applyFill="1" applyBorder="1" applyAlignment="1" applyProtection="1"/>
    <xf numFmtId="164" fontId="20" fillId="0" borderId="0" xfId="1" applyNumberFormat="1" applyFont="1" applyFill="1" applyBorder="1" applyAlignment="1" applyProtection="1"/>
    <xf numFmtId="49" fontId="19" fillId="0" borderId="0" xfId="1" applyNumberFormat="1" applyFont="1" applyFill="1" applyAlignment="1" applyProtection="1">
      <alignment horizontal="center"/>
      <protection locked="0"/>
    </xf>
    <xf numFmtId="164" fontId="20" fillId="0" borderId="5" xfId="1" applyNumberFormat="1" applyFont="1" applyFill="1" applyBorder="1" applyAlignment="1" applyProtection="1">
      <protection locked="0"/>
    </xf>
    <xf numFmtId="164" fontId="19" fillId="0" borderId="1" xfId="1" applyNumberFormat="1" applyFont="1" applyFill="1" applyBorder="1" applyAlignment="1" applyProtection="1">
      <alignment horizontal="right"/>
      <protection locked="0"/>
    </xf>
    <xf numFmtId="164" fontId="19" fillId="0" borderId="0" xfId="1" applyNumberFormat="1" applyFont="1" applyFill="1" applyAlignment="1" applyProtection="1">
      <alignment horizontal="right"/>
      <protection locked="0"/>
    </xf>
    <xf numFmtId="164" fontId="20" fillId="0" borderId="0" xfId="1" applyNumberFormat="1" applyFont="1" applyFill="1" applyBorder="1" applyAlignment="1" applyProtection="1">
      <alignment wrapText="1"/>
      <protection locked="0"/>
    </xf>
    <xf numFmtId="164" fontId="19" fillId="0" borderId="0" xfId="1" applyNumberFormat="1" applyFont="1" applyFill="1" applyAlignment="1" applyProtection="1">
      <alignment wrapText="1"/>
      <protection locked="0"/>
    </xf>
    <xf numFmtId="43" fontId="19" fillId="0" borderId="4" xfId="1" applyFont="1" applyFill="1" applyBorder="1" applyAlignment="1" applyProtection="1">
      <protection locked="0"/>
    </xf>
    <xf numFmtId="43" fontId="19" fillId="0" borderId="0" xfId="1" applyFont="1" applyFill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164" fontId="20" fillId="0" borderId="0" xfId="1" applyNumberFormat="1" applyFont="1" applyFill="1" applyAlignment="1" applyProtection="1"/>
    <xf numFmtId="164" fontId="20" fillId="0" borderId="2" xfId="1" applyNumberFormat="1" applyFont="1" applyFill="1" applyBorder="1" applyAlignment="1" applyProtection="1"/>
    <xf numFmtId="164" fontId="25" fillId="0" borderId="0" xfId="1" applyNumberFormat="1" applyFont="1" applyFill="1" applyAlignment="1" applyProtection="1">
      <alignment horizontal="center"/>
      <protection locked="0"/>
    </xf>
    <xf numFmtId="164" fontId="19" fillId="0" borderId="0" xfId="1" applyNumberFormat="1" applyFont="1" applyFill="1" applyAlignment="1" applyProtection="1"/>
    <xf numFmtId="164" fontId="19" fillId="0" borderId="0" xfId="1" applyNumberFormat="1" applyFont="1" applyFill="1" applyBorder="1" applyAlignment="1" applyProtection="1">
      <alignment wrapText="1"/>
    </xf>
    <xf numFmtId="0" fontId="2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 wrapText="1"/>
      <protection locked="0"/>
    </xf>
    <xf numFmtId="164" fontId="19" fillId="0" borderId="0" xfId="1" applyNumberFormat="1" applyFont="1" applyFill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/>
      <protection locked="0"/>
    </xf>
    <xf numFmtId="164" fontId="20" fillId="0" borderId="0" xfId="1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37" fontId="20" fillId="0" borderId="0" xfId="0" applyNumberFormat="1" applyFont="1" applyAlignment="1" applyProtection="1">
      <alignment horizontal="right"/>
      <protection locked="0"/>
    </xf>
    <xf numFmtId="37" fontId="3" fillId="0" borderId="0" xfId="0" applyNumberFormat="1" applyFont="1" applyAlignment="1" applyProtection="1">
      <alignment horizontal="right"/>
      <protection locked="0"/>
    </xf>
    <xf numFmtId="37" fontId="19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3" fontId="19" fillId="0" borderId="0" xfId="1" applyFont="1" applyFill="1" applyBorder="1" applyAlignment="1" applyProtection="1">
      <alignment horizontal="right"/>
      <protection locked="0"/>
    </xf>
    <xf numFmtId="164" fontId="20" fillId="0" borderId="0" xfId="1" applyNumberFormat="1" applyFont="1" applyFill="1" applyBorder="1" applyAlignment="1" applyProtection="1">
      <alignment horizontal="right"/>
      <protection locked="0"/>
    </xf>
    <xf numFmtId="164" fontId="19" fillId="0" borderId="0" xfId="1" applyNumberFormat="1" applyFont="1" applyFill="1" applyBorder="1" applyAlignment="1" applyProtection="1">
      <alignment horizontal="right"/>
      <protection locked="0"/>
    </xf>
    <xf numFmtId="164" fontId="20" fillId="0" borderId="0" xfId="1" applyNumberFormat="1" applyFont="1" applyFill="1" applyAlignment="1" applyProtection="1">
      <alignment horizontal="right"/>
      <protection locked="0"/>
    </xf>
    <xf numFmtId="164" fontId="20" fillId="0" borderId="3" xfId="1" applyNumberFormat="1" applyFont="1" applyFill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center"/>
      <protection locked="0"/>
    </xf>
    <xf numFmtId="164" fontId="20" fillId="0" borderId="1" xfId="1" applyNumberFormat="1" applyFont="1" applyFill="1" applyBorder="1" applyAlignment="1" applyProtection="1">
      <alignment horizontal="right"/>
      <protection locked="0"/>
    </xf>
    <xf numFmtId="164" fontId="20" fillId="0" borderId="4" xfId="1" applyNumberFormat="1" applyFont="1" applyFill="1" applyBorder="1" applyAlignment="1" applyProtection="1">
      <alignment horizontal="right"/>
      <protection locked="0"/>
    </xf>
    <xf numFmtId="164" fontId="20" fillId="0" borderId="0" xfId="1" applyNumberFormat="1" applyFont="1" applyFill="1" applyBorder="1" applyAlignment="1" applyProtection="1">
      <alignment horizontal="right"/>
    </xf>
    <xf numFmtId="164" fontId="19" fillId="0" borderId="0" xfId="1" applyNumberFormat="1" applyFont="1" applyFill="1" applyBorder="1" applyAlignment="1" applyProtection="1">
      <alignment horizontal="right"/>
    </xf>
    <xf numFmtId="164" fontId="19" fillId="0" borderId="1" xfId="1" applyNumberFormat="1" applyFont="1" applyFill="1" applyBorder="1" applyAlignment="1" applyProtection="1">
      <alignment horizontal="right"/>
    </xf>
    <xf numFmtId="164" fontId="20" fillId="0" borderId="3" xfId="1" applyNumberFormat="1" applyFont="1" applyFill="1" applyBorder="1" applyAlignment="1" applyProtection="1">
      <alignment horizontal="right"/>
    </xf>
    <xf numFmtId="164" fontId="20" fillId="0" borderId="4" xfId="1" applyNumberFormat="1" applyFont="1" applyFill="1" applyBorder="1" applyAlignment="1" applyProtection="1">
      <alignment horizontal="right"/>
    </xf>
    <xf numFmtId="164" fontId="19" fillId="0" borderId="0" xfId="1" applyNumberFormat="1" applyFont="1" applyFill="1" applyAlignment="1" applyProtection="1">
      <alignment horizontal="right"/>
    </xf>
    <xf numFmtId="37" fontId="15" fillId="0" borderId="0" xfId="0" applyNumberFormat="1" applyFont="1" applyAlignment="1" applyProtection="1">
      <alignment horizontal="right"/>
      <protection locked="0"/>
    </xf>
    <xf numFmtId="37" fontId="13" fillId="0" borderId="0" xfId="0" applyNumberFormat="1" applyFont="1" applyAlignment="1" applyProtection="1">
      <alignment horizontal="right"/>
      <protection locked="0"/>
    </xf>
    <xf numFmtId="164" fontId="19" fillId="0" borderId="1" xfId="1" applyNumberFormat="1" applyFont="1" applyFill="1" applyBorder="1" applyAlignment="1" applyProtection="1">
      <alignment horizontal="center" wrapText="1"/>
      <protection locked="0"/>
    </xf>
    <xf numFmtId="43" fontId="20" fillId="0" borderId="0" xfId="1" applyFont="1" applyFill="1" applyBorder="1" applyAlignment="1" applyProtection="1">
      <alignment horizontal="right"/>
      <protection locked="0"/>
    </xf>
    <xf numFmtId="37" fontId="19" fillId="0" borderId="0" xfId="0" applyNumberFormat="1" applyFont="1" applyProtection="1">
      <protection locked="0"/>
    </xf>
    <xf numFmtId="0" fontId="32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wrapText="1"/>
      <protection locked="0"/>
    </xf>
    <xf numFmtId="0" fontId="32" fillId="0" borderId="0" xfId="0" applyFont="1" applyProtection="1">
      <protection locked="0"/>
    </xf>
    <xf numFmtId="37" fontId="20" fillId="0" borderId="0" xfId="0" applyNumberFormat="1" applyFont="1" applyProtection="1">
      <protection locked="0"/>
    </xf>
    <xf numFmtId="164" fontId="19" fillId="0" borderId="0" xfId="0" applyNumberFormat="1" applyFont="1" applyAlignment="1" applyProtection="1">
      <alignment horizontal="right"/>
      <protection locked="0"/>
    </xf>
    <xf numFmtId="43" fontId="19" fillId="0" borderId="0" xfId="1" applyFont="1" applyFill="1" applyAlignment="1" applyProtection="1">
      <protection locked="0"/>
    </xf>
    <xf numFmtId="43" fontId="19" fillId="0" borderId="0" xfId="1" applyFont="1" applyFill="1" applyBorder="1" applyAlignme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left"/>
      <protection locked="0"/>
    </xf>
    <xf numFmtId="164" fontId="19" fillId="0" borderId="5" xfId="1" applyNumberFormat="1" applyFont="1" applyFill="1" applyBorder="1" applyAlignment="1" applyProtection="1">
      <alignment horizontal="right"/>
    </xf>
    <xf numFmtId="164" fontId="20" fillId="0" borderId="2" xfId="1" applyNumberFormat="1" applyFont="1" applyFill="1" applyBorder="1" applyAlignment="1" applyProtection="1">
      <alignment horizontal="right"/>
    </xf>
    <xf numFmtId="164" fontId="20" fillId="0" borderId="1" xfId="1" applyNumberFormat="1" applyFont="1" applyFill="1" applyBorder="1" applyAlignment="1" applyProtection="1">
      <alignment horizontal="right"/>
    </xf>
    <xf numFmtId="164" fontId="19" fillId="0" borderId="1" xfId="1" applyNumberFormat="1" applyFont="1" applyFill="1" applyBorder="1" applyAlignment="1"/>
    <xf numFmtId="43" fontId="3" fillId="0" borderId="0" xfId="1" applyFont="1" applyProtection="1">
      <protection locked="0"/>
    </xf>
    <xf numFmtId="43" fontId="5" fillId="0" borderId="0" xfId="1" applyFont="1" applyProtection="1">
      <protection locked="0"/>
    </xf>
    <xf numFmtId="43" fontId="5" fillId="0" borderId="0" xfId="1" applyFont="1" applyAlignment="1" applyProtection="1">
      <alignment horizontal="left"/>
      <protection locked="0"/>
    </xf>
    <xf numFmtId="43" fontId="25" fillId="0" borderId="0" xfId="1" applyFont="1" applyProtection="1">
      <protection locked="0"/>
    </xf>
    <xf numFmtId="43" fontId="19" fillId="0" borderId="0" xfId="1" applyFont="1" applyProtection="1">
      <protection locked="0"/>
    </xf>
    <xf numFmtId="43" fontId="5" fillId="0" borderId="0" xfId="1" applyFont="1" applyAlignment="1" applyProtection="1">
      <alignment horizontal="right"/>
      <protection locked="0"/>
    </xf>
    <xf numFmtId="164" fontId="20" fillId="0" borderId="0" xfId="1" applyNumberFormat="1" applyFont="1" applyAlignment="1" applyProtection="1">
      <alignment horizontal="center"/>
      <protection locked="0"/>
    </xf>
    <xf numFmtId="164" fontId="25" fillId="0" borderId="0" xfId="1" applyNumberFormat="1" applyFont="1" applyFill="1" applyAlignment="1" applyProtection="1">
      <alignment horizontal="center"/>
      <protection locked="0"/>
    </xf>
    <xf numFmtId="164" fontId="19" fillId="0" borderId="0" xfId="1" applyNumberFormat="1" applyFont="1" applyFill="1" applyAlignment="1" applyProtection="1">
      <alignment horizontal="center" wrapText="1"/>
      <protection locked="0"/>
    </xf>
    <xf numFmtId="49" fontId="19" fillId="0" borderId="0" xfId="1" quotePrefix="1" applyNumberFormat="1" applyFont="1" applyFill="1" applyAlignment="1" applyProtection="1">
      <alignment horizontal="center" wrapText="1"/>
      <protection locked="0"/>
    </xf>
    <xf numFmtId="49" fontId="19" fillId="0" borderId="0" xfId="1" applyNumberFormat="1" applyFont="1" applyFill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25" fillId="0" borderId="0" xfId="0" applyFont="1" applyAlignment="1">
      <alignment horizontal="center"/>
    </xf>
    <xf numFmtId="164" fontId="1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 applyProtection="1">
      <alignment horizontal="center"/>
      <protection locked="0"/>
    </xf>
    <xf numFmtId="164" fontId="20" fillId="0" borderId="0" xfId="1" applyNumberFormat="1" applyFont="1" applyFill="1" applyBorder="1" applyAlignment="1">
      <alignment horizontal="center"/>
    </xf>
    <xf numFmtId="164" fontId="25" fillId="0" borderId="0" xfId="1" applyNumberFormat="1" applyFont="1" applyFill="1" applyAlignment="1">
      <alignment horizontal="center"/>
    </xf>
    <xf numFmtId="0" fontId="19" fillId="0" borderId="0" xfId="0" applyFont="1" applyAlignment="1" applyProtection="1">
      <alignment horizontal="center" wrapText="1"/>
      <protection locked="0"/>
    </xf>
    <xf numFmtId="16" fontId="19" fillId="0" borderId="0" xfId="0" quotePrefix="1" applyNumberFormat="1" applyFont="1" applyAlignment="1" applyProtection="1">
      <alignment horizont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wwirattanaprakarn\Desktop\&#3591;&#3634;&#3609;\Roll%20FS\2025\31%20Mar%2025\T.%20Man%20Pharmaceutical%20Public%20Company%20Limited\2025%20Mar\0000000_2025Mar_FSA_T.%20Man%20Pharmaceutical%20Public%20Company%20Limited_03e_Q1.1.xlsx" TargetMode="External"/><Relationship Id="rId2" Type="http://schemas.microsoft.com/office/2019/04/relationships/externalLinkLongPath" Target="https://onedrive-global.kpmg.com/Users/wwirattanaprakarn/Desktop/&#3591;&#3634;&#3609;/Roll%20FS/2025/31%20Mar%2025/T.%20Man%20Pharmaceutical%20Public%20Company%20Limited/2025%20Mar/0000000_2025Mar_FSA_T.%20Man%20Pharmaceutical%20Public%20Company%20Limited_03e_Q1.1.xlsx?10E70D36" TargetMode="External"/><Relationship Id="rId1" Type="http://schemas.openxmlformats.org/officeDocument/2006/relationships/externalLinkPath" Target="file:///\\10E70D36\0000000_2025Mar_FSA_T.%20Man%20Pharmaceutical%20Public%20Company%20Limited_03e_Q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BS 2-3"/>
      <sheetName val="PL 4"/>
      <sheetName val="CH-Consol 7.1"/>
      <sheetName val="SCE-SeperateFS (2)"/>
      <sheetName val="CH-Consol 5"/>
      <sheetName val="CH-Consol 7"/>
      <sheetName val="CH-Consol 5.1"/>
      <sheetName val="CH-Separate 9 (2)"/>
      <sheetName val="CH-Separate 9"/>
      <sheetName val="SCF 10-11"/>
    </sheetNames>
    <sheetDataSet>
      <sheetData sheetId="0">
        <row r="1">
          <cell r="A1" t="str">
            <v>T.Man Pharmaceutical Public Company Limited and its Subsidiaries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69"/>
  <sheetViews>
    <sheetView view="pageBreakPreview" zoomScale="85" zoomScaleNormal="85" zoomScaleSheetLayoutView="85" zoomScalePageLayoutView="110" workbookViewId="0">
      <selection activeCell="L10" sqref="L10"/>
    </sheetView>
  </sheetViews>
  <sheetFormatPr defaultColWidth="9.09765625" defaultRowHeight="21.75" customHeight="1" x14ac:dyDescent="0.3"/>
  <cols>
    <col min="1" max="1" width="58.296875" style="187" customWidth="1"/>
    <col min="2" max="2" width="10.69921875" style="178" customWidth="1"/>
    <col min="3" max="3" width="1.3984375" style="179" customWidth="1"/>
    <col min="4" max="4" width="12.8984375" style="180" customWidth="1"/>
    <col min="5" max="5" width="1.3984375" style="180" customWidth="1"/>
    <col min="6" max="6" width="12.8984375" style="180" customWidth="1"/>
    <col min="7" max="7" width="1.3984375" style="180" customWidth="1"/>
    <col min="8" max="8" width="12.8984375" style="180" customWidth="1"/>
    <col min="9" max="9" width="1.3984375" style="180" customWidth="1"/>
    <col min="10" max="10" width="12.8984375" style="180" customWidth="1"/>
    <col min="11" max="16384" width="9.09765625" style="182"/>
  </cols>
  <sheetData>
    <row r="1" spans="1:13" s="181" customFormat="1" ht="21.75" customHeight="1" x14ac:dyDescent="0.4">
      <c r="A1" s="177" t="s">
        <v>222</v>
      </c>
      <c r="B1" s="178"/>
      <c r="C1" s="179"/>
      <c r="D1" s="180"/>
      <c r="E1" s="180"/>
      <c r="F1" s="180"/>
      <c r="G1" s="180"/>
      <c r="H1" s="180"/>
      <c r="I1" s="180"/>
      <c r="J1" s="180"/>
      <c r="L1" s="182"/>
      <c r="M1" s="182"/>
    </row>
    <row r="2" spans="1:13" s="184" customFormat="1" ht="21.75" customHeight="1" x14ac:dyDescent="0.35">
      <c r="A2" s="183" t="s">
        <v>74</v>
      </c>
      <c r="B2" s="178"/>
      <c r="C2" s="179"/>
      <c r="D2" s="180"/>
      <c r="E2" s="180"/>
      <c r="F2" s="180"/>
      <c r="G2" s="180"/>
      <c r="H2" s="180"/>
      <c r="I2" s="180"/>
      <c r="J2" s="180"/>
      <c r="L2" s="182"/>
      <c r="M2" s="182"/>
    </row>
    <row r="3" spans="1:13" ht="21" customHeight="1" x14ac:dyDescent="0.3">
      <c r="A3" s="185"/>
      <c r="D3" s="283" t="s">
        <v>190</v>
      </c>
      <c r="E3" s="283"/>
      <c r="F3" s="283"/>
      <c r="G3" s="186"/>
      <c r="H3" s="283" t="s">
        <v>191</v>
      </c>
      <c r="I3" s="283"/>
      <c r="J3" s="283"/>
    </row>
    <row r="4" spans="1:13" ht="21" customHeight="1" x14ac:dyDescent="0.3">
      <c r="C4" s="178"/>
      <c r="D4" s="283" t="s">
        <v>192</v>
      </c>
      <c r="E4" s="283"/>
      <c r="F4" s="283"/>
      <c r="G4" s="186"/>
      <c r="H4" s="283" t="s">
        <v>192</v>
      </c>
      <c r="I4" s="283"/>
      <c r="J4" s="283"/>
    </row>
    <row r="5" spans="1:13" ht="21" customHeight="1" x14ac:dyDescent="0.3">
      <c r="C5" s="178"/>
      <c r="D5" s="188" t="s">
        <v>272</v>
      </c>
      <c r="E5" s="189"/>
      <c r="F5" s="189" t="s">
        <v>73</v>
      </c>
      <c r="G5" s="190"/>
      <c r="H5" s="188" t="str">
        <f>D5</f>
        <v>30 September</v>
      </c>
      <c r="I5" s="189"/>
      <c r="J5" s="189" t="s">
        <v>73</v>
      </c>
    </row>
    <row r="6" spans="1:13" ht="21" customHeight="1" x14ac:dyDescent="0.3">
      <c r="A6" s="191" t="s">
        <v>6</v>
      </c>
      <c r="B6" s="192" t="s">
        <v>25</v>
      </c>
      <c r="C6" s="192"/>
      <c r="D6" s="193">
        <v>2025</v>
      </c>
      <c r="E6" s="193"/>
      <c r="F6" s="193">
        <v>2024</v>
      </c>
      <c r="G6" s="193"/>
      <c r="H6" s="193">
        <v>2025</v>
      </c>
      <c r="I6" s="193"/>
      <c r="J6" s="193">
        <v>2024</v>
      </c>
    </row>
    <row r="7" spans="1:13" ht="21" customHeight="1" x14ac:dyDescent="0.3">
      <c r="A7" s="194"/>
      <c r="C7" s="192"/>
      <c r="D7" s="195" t="s">
        <v>77</v>
      </c>
      <c r="F7" s="196"/>
      <c r="G7" s="195"/>
      <c r="H7" s="195" t="s">
        <v>77</v>
      </c>
      <c r="I7" s="195"/>
      <c r="J7" s="196"/>
    </row>
    <row r="8" spans="1:13" ht="21" customHeight="1" x14ac:dyDescent="0.3">
      <c r="A8" s="194"/>
      <c r="C8" s="178"/>
      <c r="D8" s="284" t="s">
        <v>51</v>
      </c>
      <c r="E8" s="284"/>
      <c r="F8" s="284"/>
      <c r="G8" s="284"/>
      <c r="H8" s="284"/>
      <c r="I8" s="284"/>
      <c r="J8" s="284"/>
    </row>
    <row r="9" spans="1:13" ht="21" customHeight="1" x14ac:dyDescent="0.35">
      <c r="A9" s="197" t="s">
        <v>1</v>
      </c>
      <c r="B9" s="192"/>
      <c r="C9" s="192"/>
    </row>
    <row r="10" spans="1:13" ht="21" customHeight="1" x14ac:dyDescent="0.3">
      <c r="A10" s="198" t="s">
        <v>2</v>
      </c>
      <c r="B10" s="192">
        <v>11</v>
      </c>
      <c r="C10" s="192"/>
      <c r="D10" s="180">
        <v>392019</v>
      </c>
      <c r="F10" s="180">
        <v>348385</v>
      </c>
      <c r="H10" s="180">
        <v>321186</v>
      </c>
      <c r="J10" s="180">
        <v>273083</v>
      </c>
    </row>
    <row r="11" spans="1:13" ht="21" customHeight="1" x14ac:dyDescent="0.3">
      <c r="A11" s="198" t="s">
        <v>162</v>
      </c>
      <c r="B11" s="192" t="s">
        <v>277</v>
      </c>
      <c r="C11" s="192"/>
      <c r="D11" s="180">
        <v>918913</v>
      </c>
      <c r="F11" s="180">
        <v>616970</v>
      </c>
      <c r="H11" s="180">
        <v>826216</v>
      </c>
      <c r="J11" s="180">
        <v>579119</v>
      </c>
    </row>
    <row r="12" spans="1:13" ht="21" customHeight="1" x14ac:dyDescent="0.3">
      <c r="A12" s="198" t="s">
        <v>235</v>
      </c>
      <c r="B12" s="192">
        <v>3</v>
      </c>
      <c r="C12" s="192"/>
      <c r="D12" s="180">
        <v>0</v>
      </c>
      <c r="F12" s="180">
        <v>0</v>
      </c>
      <c r="H12" s="180">
        <v>0</v>
      </c>
      <c r="J12" s="180">
        <v>161404</v>
      </c>
    </row>
    <row r="13" spans="1:13" ht="21" customHeight="1" x14ac:dyDescent="0.3">
      <c r="A13" s="198" t="s">
        <v>213</v>
      </c>
      <c r="B13" s="192" t="s">
        <v>259</v>
      </c>
      <c r="C13" s="192"/>
      <c r="D13" s="180">
        <v>0</v>
      </c>
      <c r="F13" s="180">
        <v>0</v>
      </c>
      <c r="H13" s="180">
        <v>1261000</v>
      </c>
      <c r="J13" s="180">
        <v>1050000</v>
      </c>
    </row>
    <row r="14" spans="1:13" ht="21" customHeight="1" x14ac:dyDescent="0.3">
      <c r="A14" s="198" t="s">
        <v>3</v>
      </c>
      <c r="B14" s="192"/>
      <c r="C14" s="192"/>
      <c r="D14" s="180">
        <v>676092</v>
      </c>
      <c r="F14" s="180">
        <v>541453</v>
      </c>
      <c r="H14" s="180">
        <v>186033</v>
      </c>
      <c r="J14" s="180">
        <v>31149</v>
      </c>
    </row>
    <row r="15" spans="1:13" ht="21" customHeight="1" x14ac:dyDescent="0.3">
      <c r="A15" s="198" t="s">
        <v>250</v>
      </c>
      <c r="B15" s="192">
        <v>9</v>
      </c>
      <c r="C15" s="192"/>
      <c r="D15" s="180">
        <v>251375</v>
      </c>
      <c r="F15" s="180">
        <v>450000</v>
      </c>
      <c r="H15" s="180">
        <v>251375</v>
      </c>
      <c r="J15" s="180">
        <v>450000</v>
      </c>
    </row>
    <row r="16" spans="1:13" ht="21" customHeight="1" x14ac:dyDescent="0.3">
      <c r="A16" s="198" t="s">
        <v>4</v>
      </c>
      <c r="B16" s="192">
        <v>11</v>
      </c>
      <c r="C16" s="192"/>
      <c r="D16" s="180">
        <v>2380</v>
      </c>
      <c r="F16" s="180">
        <v>3506</v>
      </c>
      <c r="H16" s="180">
        <v>1720</v>
      </c>
      <c r="J16" s="180">
        <v>2551</v>
      </c>
    </row>
    <row r="17" spans="1:10" ht="21" customHeight="1" x14ac:dyDescent="0.3">
      <c r="A17" s="199" t="s">
        <v>5</v>
      </c>
      <c r="B17" s="192"/>
      <c r="C17" s="192"/>
      <c r="D17" s="213">
        <f>SUM(D10:D16)</f>
        <v>2240779</v>
      </c>
      <c r="E17" s="200"/>
      <c r="F17" s="213">
        <f>SUM(F10:F16)</f>
        <v>1960314</v>
      </c>
      <c r="G17" s="200"/>
      <c r="H17" s="213">
        <f>SUM(H10:H16)</f>
        <v>2847530</v>
      </c>
      <c r="I17" s="200"/>
      <c r="J17" s="213">
        <f>SUM(J10:J16)</f>
        <v>2547306</v>
      </c>
    </row>
    <row r="18" spans="1:10" ht="18" customHeight="1" x14ac:dyDescent="0.3">
      <c r="A18" s="194"/>
      <c r="B18" s="192"/>
      <c r="C18" s="192"/>
    </row>
    <row r="19" spans="1:10" ht="21" customHeight="1" x14ac:dyDescent="0.35">
      <c r="A19" s="197" t="s">
        <v>7</v>
      </c>
      <c r="B19" s="192"/>
      <c r="C19" s="192"/>
    </row>
    <row r="20" spans="1:10" ht="21" customHeight="1" x14ac:dyDescent="0.3">
      <c r="A20" s="198" t="s">
        <v>251</v>
      </c>
      <c r="B20" s="192" t="s">
        <v>278</v>
      </c>
      <c r="C20" s="192"/>
      <c r="D20" s="180">
        <v>200000</v>
      </c>
      <c r="F20" s="180">
        <v>200000</v>
      </c>
      <c r="H20" s="180">
        <v>200000</v>
      </c>
      <c r="J20" s="180">
        <v>200000</v>
      </c>
    </row>
    <row r="21" spans="1:10" ht="21" customHeight="1" x14ac:dyDescent="0.3">
      <c r="A21" s="198" t="s">
        <v>8</v>
      </c>
      <c r="B21" s="201"/>
      <c r="C21" s="192"/>
      <c r="D21" s="180">
        <v>0</v>
      </c>
      <c r="E21" s="180">
        <v>0</v>
      </c>
      <c r="F21" s="180">
        <v>0</v>
      </c>
      <c r="H21" s="180">
        <v>443377</v>
      </c>
      <c r="J21" s="180">
        <v>443377</v>
      </c>
    </row>
    <row r="22" spans="1:10" ht="21" customHeight="1" x14ac:dyDescent="0.3">
      <c r="A22" s="198" t="s">
        <v>9</v>
      </c>
      <c r="B22" s="192"/>
      <c r="C22" s="192"/>
      <c r="D22" s="180">
        <v>40505</v>
      </c>
      <c r="F22" s="180">
        <v>40786</v>
      </c>
      <c r="H22" s="180">
        <v>47361</v>
      </c>
      <c r="J22" s="180">
        <v>47939</v>
      </c>
    </row>
    <row r="23" spans="1:10" ht="21" customHeight="1" x14ac:dyDescent="0.3">
      <c r="A23" s="198" t="s">
        <v>10</v>
      </c>
      <c r="B23" s="192">
        <v>4</v>
      </c>
      <c r="C23" s="192"/>
      <c r="D23" s="180">
        <v>1154559</v>
      </c>
      <c r="F23" s="180">
        <v>1143254</v>
      </c>
      <c r="H23" s="180">
        <v>133898</v>
      </c>
      <c r="J23" s="180">
        <v>127745</v>
      </c>
    </row>
    <row r="24" spans="1:10" ht="21" customHeight="1" x14ac:dyDescent="0.3">
      <c r="A24" s="198" t="s">
        <v>174</v>
      </c>
      <c r="B24" s="192"/>
      <c r="C24" s="192"/>
      <c r="D24" s="180">
        <v>41251</v>
      </c>
      <c r="F24" s="180">
        <v>33838</v>
      </c>
      <c r="H24" s="180">
        <v>6840</v>
      </c>
      <c r="J24" s="180">
        <v>3192</v>
      </c>
    </row>
    <row r="25" spans="1:10" ht="21" customHeight="1" x14ac:dyDescent="0.3">
      <c r="A25" s="198" t="s">
        <v>11</v>
      </c>
      <c r="B25" s="192"/>
      <c r="C25" s="192"/>
      <c r="D25" s="180">
        <v>42573</v>
      </c>
      <c r="F25" s="180">
        <v>34248</v>
      </c>
      <c r="H25" s="180">
        <v>27785</v>
      </c>
      <c r="J25" s="180">
        <v>20867</v>
      </c>
    </row>
    <row r="26" spans="1:10" ht="21" customHeight="1" x14ac:dyDescent="0.3">
      <c r="A26" s="198" t="s">
        <v>223</v>
      </c>
      <c r="B26" s="192">
        <v>9</v>
      </c>
      <c r="C26" s="192"/>
      <c r="D26" s="180">
        <v>17522</v>
      </c>
      <c r="F26" s="180">
        <v>17457</v>
      </c>
      <c r="H26" s="180">
        <v>10642</v>
      </c>
      <c r="J26" s="180">
        <v>10577</v>
      </c>
    </row>
    <row r="27" spans="1:10" ht="21" customHeight="1" x14ac:dyDescent="0.3">
      <c r="A27" s="198" t="s">
        <v>12</v>
      </c>
      <c r="B27" s="192">
        <v>11</v>
      </c>
      <c r="C27" s="192"/>
      <c r="D27" s="180">
        <v>25566</v>
      </c>
      <c r="F27" s="180">
        <v>25761</v>
      </c>
      <c r="H27" s="180">
        <v>20669</v>
      </c>
      <c r="J27" s="180">
        <v>20760</v>
      </c>
    </row>
    <row r="28" spans="1:10" ht="21" customHeight="1" x14ac:dyDescent="0.3">
      <c r="A28" s="199" t="s">
        <v>13</v>
      </c>
      <c r="B28" s="192"/>
      <c r="C28" s="192"/>
      <c r="D28" s="213">
        <f>SUM(D20:D27)</f>
        <v>1521976</v>
      </c>
      <c r="E28" s="200"/>
      <c r="F28" s="213">
        <f>SUM(F20:F27)</f>
        <v>1495344</v>
      </c>
      <c r="G28" s="200"/>
      <c r="H28" s="213">
        <f>SUM(H20:H27)</f>
        <v>890572</v>
      </c>
      <c r="I28" s="200"/>
      <c r="J28" s="213">
        <f>SUM(J20:J27)</f>
        <v>874457</v>
      </c>
    </row>
    <row r="29" spans="1:10" ht="30" customHeight="1" thickBot="1" x14ac:dyDescent="0.35">
      <c r="A29" s="202" t="s">
        <v>14</v>
      </c>
      <c r="B29" s="192"/>
      <c r="C29" s="192"/>
      <c r="D29" s="214">
        <f>SUM(D17,D28)</f>
        <v>3762755</v>
      </c>
      <c r="E29" s="200"/>
      <c r="F29" s="214">
        <f>SUM(F17,F28)</f>
        <v>3455658</v>
      </c>
      <c r="G29" s="200"/>
      <c r="H29" s="214">
        <f>SUM(H17,H28)</f>
        <v>3738102</v>
      </c>
      <c r="I29" s="200"/>
      <c r="J29" s="214">
        <f>SUM(J17,J28)</f>
        <v>3421763</v>
      </c>
    </row>
    <row r="30" spans="1:10" ht="11.25" customHeight="1" thickTop="1" x14ac:dyDescent="0.3"/>
    <row r="31" spans="1:10" s="181" customFormat="1" ht="21.75" customHeight="1" x14ac:dyDescent="0.4">
      <c r="A31" s="177" t="str">
        <f>A1</f>
        <v>T.Man Pharmaceutical Public Company Limited and its Subsidiaries</v>
      </c>
      <c r="B31" s="178"/>
      <c r="C31" s="179"/>
      <c r="D31" s="180"/>
      <c r="E31" s="180"/>
      <c r="F31" s="180"/>
      <c r="G31" s="180"/>
      <c r="H31" s="180"/>
      <c r="I31" s="180"/>
      <c r="J31" s="180"/>
    </row>
    <row r="32" spans="1:10" s="184" customFormat="1" ht="21.75" customHeight="1" x14ac:dyDescent="0.35">
      <c r="A32" s="183" t="s">
        <v>74</v>
      </c>
      <c r="B32" s="178"/>
      <c r="C32" s="179"/>
      <c r="D32" s="180"/>
      <c r="E32" s="180"/>
      <c r="F32" s="180"/>
      <c r="G32" s="180"/>
      <c r="H32" s="180"/>
      <c r="I32" s="180"/>
      <c r="J32" s="180"/>
    </row>
    <row r="33" spans="1:13" ht="21" customHeight="1" x14ac:dyDescent="0.3">
      <c r="A33" s="185"/>
      <c r="D33" s="283" t="s">
        <v>190</v>
      </c>
      <c r="E33" s="283"/>
      <c r="F33" s="283"/>
      <c r="G33" s="186"/>
      <c r="H33" s="283" t="s">
        <v>191</v>
      </c>
      <c r="I33" s="283"/>
      <c r="J33" s="283"/>
    </row>
    <row r="34" spans="1:13" ht="21" customHeight="1" x14ac:dyDescent="0.3">
      <c r="C34" s="178"/>
      <c r="D34" s="283" t="s">
        <v>192</v>
      </c>
      <c r="E34" s="283"/>
      <c r="F34" s="283"/>
      <c r="G34" s="186"/>
      <c r="H34" s="283" t="s">
        <v>192</v>
      </c>
      <c r="I34" s="283"/>
      <c r="J34" s="283"/>
    </row>
    <row r="35" spans="1:13" ht="21" customHeight="1" x14ac:dyDescent="0.3">
      <c r="C35" s="178"/>
      <c r="D35" s="188" t="str">
        <f>D5</f>
        <v>30 September</v>
      </c>
      <c r="E35" s="189"/>
      <c r="F35" s="189" t="s">
        <v>73</v>
      </c>
      <c r="G35" s="190"/>
      <c r="H35" s="188" t="str">
        <f>D35</f>
        <v>30 September</v>
      </c>
      <c r="I35" s="189"/>
      <c r="J35" s="189" t="s">
        <v>73</v>
      </c>
    </row>
    <row r="36" spans="1:13" ht="21" customHeight="1" x14ac:dyDescent="0.3">
      <c r="A36" s="202" t="s">
        <v>15</v>
      </c>
      <c r="B36" s="192" t="s">
        <v>25</v>
      </c>
      <c r="C36" s="178"/>
      <c r="D36" s="193">
        <v>2025</v>
      </c>
      <c r="E36" s="193"/>
      <c r="F36" s="193">
        <v>2024</v>
      </c>
      <c r="G36" s="193"/>
      <c r="H36" s="193">
        <v>2025</v>
      </c>
      <c r="I36" s="193"/>
      <c r="J36" s="193">
        <v>2024</v>
      </c>
    </row>
    <row r="37" spans="1:13" ht="21" customHeight="1" x14ac:dyDescent="0.3">
      <c r="A37" s="194"/>
      <c r="C37" s="192"/>
      <c r="D37" s="195" t="s">
        <v>77</v>
      </c>
      <c r="F37" s="196"/>
      <c r="G37" s="195"/>
      <c r="H37" s="195" t="s">
        <v>77</v>
      </c>
      <c r="I37" s="195"/>
      <c r="J37" s="196"/>
    </row>
    <row r="38" spans="1:13" ht="21" customHeight="1" x14ac:dyDescent="0.3">
      <c r="A38" s="194"/>
      <c r="C38" s="192"/>
      <c r="D38" s="284" t="s">
        <v>51</v>
      </c>
      <c r="E38" s="284"/>
      <c r="F38" s="284"/>
      <c r="G38" s="284"/>
      <c r="H38" s="284"/>
      <c r="I38" s="284"/>
      <c r="J38" s="284"/>
    </row>
    <row r="39" spans="1:13" ht="21" customHeight="1" x14ac:dyDescent="0.35">
      <c r="A39" s="203" t="s">
        <v>16</v>
      </c>
      <c r="C39" s="178"/>
    </row>
    <row r="40" spans="1:13" ht="21" customHeight="1" x14ac:dyDescent="0.3">
      <c r="A40" s="179" t="s">
        <v>255</v>
      </c>
      <c r="B40" s="192">
        <v>9</v>
      </c>
      <c r="C40" s="192"/>
      <c r="D40" s="180">
        <v>890000</v>
      </c>
      <c r="F40" s="180">
        <v>1080000</v>
      </c>
      <c r="H40" s="180">
        <v>830000</v>
      </c>
      <c r="J40" s="180">
        <v>990000</v>
      </c>
    </row>
    <row r="41" spans="1:13" ht="21" customHeight="1" x14ac:dyDescent="0.3">
      <c r="A41" s="198" t="s">
        <v>161</v>
      </c>
      <c r="B41" s="192" t="s">
        <v>279</v>
      </c>
      <c r="C41" s="192"/>
      <c r="D41" s="180">
        <v>682026</v>
      </c>
      <c r="F41" s="180">
        <v>380624</v>
      </c>
      <c r="H41" s="180">
        <v>794691</v>
      </c>
      <c r="J41" s="180">
        <v>370319</v>
      </c>
    </row>
    <row r="42" spans="1:13" ht="21" customHeight="1" x14ac:dyDescent="0.3">
      <c r="A42" s="179" t="s">
        <v>131</v>
      </c>
      <c r="B42" s="192"/>
      <c r="C42" s="192"/>
      <c r="D42" s="180">
        <v>99686</v>
      </c>
      <c r="F42" s="180">
        <v>72007</v>
      </c>
      <c r="H42" s="180">
        <v>99686</v>
      </c>
      <c r="J42" s="180">
        <v>72007</v>
      </c>
    </row>
    <row r="43" spans="1:13" ht="21" customHeight="1" x14ac:dyDescent="0.3">
      <c r="A43" s="179" t="s">
        <v>175</v>
      </c>
      <c r="B43" s="192">
        <v>3</v>
      </c>
      <c r="C43" s="192"/>
      <c r="D43" s="180">
        <v>5508</v>
      </c>
      <c r="F43" s="180">
        <v>5665</v>
      </c>
      <c r="H43" s="180">
        <v>4360</v>
      </c>
      <c r="J43" s="180">
        <v>4616</v>
      </c>
      <c r="M43" s="204"/>
    </row>
    <row r="44" spans="1:13" ht="21" customHeight="1" x14ac:dyDescent="0.3">
      <c r="A44" s="179" t="s">
        <v>221</v>
      </c>
      <c r="B44" s="192"/>
      <c r="C44" s="192"/>
      <c r="D44" s="180">
        <v>25827</v>
      </c>
      <c r="F44" s="180">
        <v>27534</v>
      </c>
      <c r="H44" s="180">
        <v>18992</v>
      </c>
      <c r="J44" s="180">
        <v>0</v>
      </c>
    </row>
    <row r="45" spans="1:13" ht="21" customHeight="1" x14ac:dyDescent="0.3">
      <c r="A45" s="179" t="s">
        <v>17</v>
      </c>
      <c r="B45" s="192">
        <v>11</v>
      </c>
      <c r="C45" s="192"/>
      <c r="D45" s="180">
        <v>11047</v>
      </c>
      <c r="F45" s="180">
        <v>10274</v>
      </c>
      <c r="H45" s="180">
        <v>8613</v>
      </c>
      <c r="J45" s="180">
        <v>8087</v>
      </c>
    </row>
    <row r="46" spans="1:13" ht="21" customHeight="1" x14ac:dyDescent="0.3">
      <c r="A46" s="199" t="s">
        <v>18</v>
      </c>
      <c r="B46" s="192"/>
      <c r="C46" s="192"/>
      <c r="D46" s="213">
        <f>SUM(D40:D45)</f>
        <v>1714094</v>
      </c>
      <c r="E46" s="200"/>
      <c r="F46" s="213">
        <f>SUM(F40:F45)</f>
        <v>1576104</v>
      </c>
      <c r="G46" s="200"/>
      <c r="H46" s="213">
        <f>SUM(H40:H45)</f>
        <v>1756342</v>
      </c>
      <c r="I46" s="200"/>
      <c r="J46" s="213">
        <f>SUM(J40:J45)</f>
        <v>1445029</v>
      </c>
    </row>
    <row r="47" spans="1:13" ht="11.25" customHeight="1" x14ac:dyDescent="0.3">
      <c r="A47" s="194"/>
      <c r="B47" s="192"/>
      <c r="C47" s="192"/>
    </row>
    <row r="48" spans="1:13" ht="21" customHeight="1" x14ac:dyDescent="0.35">
      <c r="A48" s="197" t="s">
        <v>19</v>
      </c>
      <c r="B48" s="192"/>
      <c r="C48" s="192"/>
    </row>
    <row r="49" spans="1:11" ht="21" customHeight="1" x14ac:dyDescent="0.3">
      <c r="A49" s="179" t="s">
        <v>176</v>
      </c>
      <c r="B49" s="192">
        <v>3</v>
      </c>
      <c r="C49" s="192"/>
      <c r="D49" s="180">
        <v>64519</v>
      </c>
      <c r="F49" s="180">
        <v>64945</v>
      </c>
      <c r="H49" s="180">
        <v>7316</v>
      </c>
      <c r="J49" s="180">
        <v>6860</v>
      </c>
    </row>
    <row r="50" spans="1:11" ht="21" customHeight="1" x14ac:dyDescent="0.3">
      <c r="A50" s="198" t="s">
        <v>155</v>
      </c>
      <c r="B50" s="192"/>
      <c r="C50" s="192"/>
      <c r="D50" s="180">
        <v>47742</v>
      </c>
      <c r="F50" s="180">
        <v>44089</v>
      </c>
      <c r="H50" s="180">
        <v>24689</v>
      </c>
      <c r="J50" s="180">
        <v>22721</v>
      </c>
    </row>
    <row r="51" spans="1:11" ht="21" customHeight="1" x14ac:dyDescent="0.3">
      <c r="A51" s="198" t="s">
        <v>20</v>
      </c>
      <c r="B51" s="192"/>
      <c r="C51" s="192"/>
      <c r="D51" s="180">
        <v>1185</v>
      </c>
      <c r="F51" s="180">
        <v>585</v>
      </c>
      <c r="H51" s="180">
        <v>902</v>
      </c>
      <c r="J51" s="180">
        <v>300</v>
      </c>
    </row>
    <row r="52" spans="1:11" ht="21" customHeight="1" x14ac:dyDescent="0.3">
      <c r="A52" s="199" t="s">
        <v>21</v>
      </c>
      <c r="B52" s="192"/>
      <c r="C52" s="192"/>
      <c r="D52" s="213">
        <f>SUM(D49:D51)</f>
        <v>113446</v>
      </c>
      <c r="E52" s="200"/>
      <c r="F52" s="213">
        <f>SUM(F49:F51)</f>
        <v>109619</v>
      </c>
      <c r="G52" s="200"/>
      <c r="H52" s="213">
        <f>SUM(H49:H51)</f>
        <v>32907</v>
      </c>
      <c r="I52" s="200"/>
      <c r="J52" s="213">
        <f>SUM(J49:J51)</f>
        <v>29881</v>
      </c>
    </row>
    <row r="53" spans="1:11" ht="30" customHeight="1" x14ac:dyDescent="0.3">
      <c r="A53" s="202" t="s">
        <v>22</v>
      </c>
      <c r="B53" s="192"/>
      <c r="C53" s="192"/>
      <c r="D53" s="213">
        <f>SUM(D46,D52)</f>
        <v>1827540</v>
      </c>
      <c r="E53" s="200"/>
      <c r="F53" s="213">
        <f>SUM(F46,F52)</f>
        <v>1685723</v>
      </c>
      <c r="G53" s="200"/>
      <c r="H53" s="213">
        <f>SUM(H46,H52)</f>
        <v>1789249</v>
      </c>
      <c r="I53" s="200"/>
      <c r="J53" s="213">
        <f>SUM(J46,J52)</f>
        <v>1474910</v>
      </c>
    </row>
    <row r="54" spans="1:11" ht="11.25" customHeight="1" x14ac:dyDescent="0.3">
      <c r="A54" s="185"/>
      <c r="B54" s="192"/>
      <c r="C54" s="192"/>
    </row>
    <row r="55" spans="1:11" ht="21" customHeight="1" x14ac:dyDescent="0.35">
      <c r="A55" s="205" t="s">
        <v>112</v>
      </c>
      <c r="B55" s="192"/>
      <c r="C55" s="192"/>
    </row>
    <row r="56" spans="1:11" ht="21" customHeight="1" x14ac:dyDescent="0.3">
      <c r="A56" s="179" t="s">
        <v>62</v>
      </c>
      <c r="B56" s="192">
        <v>5</v>
      </c>
      <c r="C56" s="192"/>
    </row>
    <row r="57" spans="1:11" ht="21" customHeight="1" thickBot="1" x14ac:dyDescent="0.35">
      <c r="A57" s="198" t="s">
        <v>199</v>
      </c>
      <c r="B57" s="192"/>
      <c r="C57" s="192"/>
      <c r="D57" s="206">
        <v>300003</v>
      </c>
      <c r="F57" s="206">
        <v>300003</v>
      </c>
      <c r="H57" s="206">
        <v>300003</v>
      </c>
      <c r="J57" s="206">
        <v>300003</v>
      </c>
    </row>
    <row r="58" spans="1:11" ht="21" customHeight="1" thickTop="1" x14ac:dyDescent="0.3">
      <c r="A58" s="198" t="s">
        <v>200</v>
      </c>
      <c r="B58" s="192"/>
      <c r="C58" s="192"/>
      <c r="D58" s="180">
        <v>300003</v>
      </c>
      <c r="F58" s="180">
        <v>300003</v>
      </c>
      <c r="H58" s="180">
        <v>300003</v>
      </c>
      <c r="J58" s="180">
        <v>300003</v>
      </c>
    </row>
    <row r="59" spans="1:11" ht="21" customHeight="1" x14ac:dyDescent="0.3">
      <c r="A59" s="207" t="s">
        <v>177</v>
      </c>
      <c r="B59" s="192"/>
      <c r="C59" s="192"/>
      <c r="D59" s="180">
        <v>1393892</v>
      </c>
      <c r="F59" s="180">
        <v>1393892</v>
      </c>
      <c r="H59" s="180">
        <v>1393892</v>
      </c>
      <c r="J59" s="180">
        <v>1393892</v>
      </c>
    </row>
    <row r="60" spans="1:11" ht="21" customHeight="1" x14ac:dyDescent="0.3">
      <c r="A60" s="207" t="s">
        <v>178</v>
      </c>
      <c r="B60" s="192"/>
      <c r="C60" s="192"/>
      <c r="D60" s="180">
        <v>-251778</v>
      </c>
      <c r="F60" s="180">
        <v>-251778</v>
      </c>
      <c r="H60" s="180">
        <v>0</v>
      </c>
      <c r="J60" s="180">
        <v>0</v>
      </c>
    </row>
    <row r="61" spans="1:11" ht="21" customHeight="1" x14ac:dyDescent="0.3">
      <c r="A61" s="198" t="s">
        <v>246</v>
      </c>
      <c r="B61" s="192"/>
      <c r="C61" s="192"/>
    </row>
    <row r="62" spans="1:11" ht="21" customHeight="1" x14ac:dyDescent="0.3">
      <c r="A62" s="207" t="s">
        <v>267</v>
      </c>
      <c r="B62" s="192"/>
      <c r="C62" s="192"/>
    </row>
    <row r="63" spans="1:11" ht="21" customHeight="1" x14ac:dyDescent="0.3">
      <c r="A63" s="207" t="s">
        <v>269</v>
      </c>
      <c r="B63" s="192"/>
      <c r="C63" s="192"/>
      <c r="D63" s="180">
        <v>30000</v>
      </c>
      <c r="F63" s="180">
        <v>30000</v>
      </c>
      <c r="H63" s="180">
        <v>30000</v>
      </c>
      <c r="J63" s="180">
        <v>30000</v>
      </c>
    </row>
    <row r="64" spans="1:11" ht="21" customHeight="1" x14ac:dyDescent="0.3">
      <c r="A64" s="207" t="s">
        <v>268</v>
      </c>
      <c r="B64" s="192"/>
      <c r="C64" s="192"/>
      <c r="D64" s="208">
        <v>463098</v>
      </c>
      <c r="F64" s="208">
        <v>297818</v>
      </c>
      <c r="H64" s="208">
        <v>224958</v>
      </c>
      <c r="J64" s="208">
        <v>222958</v>
      </c>
      <c r="K64" s="204"/>
    </row>
    <row r="65" spans="1:10" ht="21" customHeight="1" x14ac:dyDescent="0.3">
      <c r="A65" s="209" t="s">
        <v>160</v>
      </c>
      <c r="B65" s="192"/>
      <c r="C65" s="192"/>
      <c r="D65" s="215">
        <f>SUM(D58:D64)</f>
        <v>1935215</v>
      </c>
      <c r="E65" s="210"/>
      <c r="F65" s="215">
        <f>SUM(F58:F64)</f>
        <v>1769935</v>
      </c>
      <c r="G65" s="210"/>
      <c r="H65" s="215">
        <f>SUM(H58:H64)</f>
        <v>1948853</v>
      </c>
      <c r="I65" s="210"/>
      <c r="J65" s="215">
        <f>SUM(J58:J64)</f>
        <v>1946853</v>
      </c>
    </row>
    <row r="66" spans="1:10" ht="21" customHeight="1" x14ac:dyDescent="0.3">
      <c r="A66" s="198" t="s">
        <v>23</v>
      </c>
      <c r="B66" s="192"/>
      <c r="C66" s="192"/>
      <c r="D66" s="211">
        <v>0</v>
      </c>
      <c r="F66" s="211">
        <v>0</v>
      </c>
      <c r="H66" s="211">
        <v>0</v>
      </c>
      <c r="J66" s="180">
        <v>0</v>
      </c>
    </row>
    <row r="67" spans="1:10" ht="21" customHeight="1" x14ac:dyDescent="0.3">
      <c r="A67" s="202" t="s">
        <v>170</v>
      </c>
      <c r="B67" s="192"/>
      <c r="C67" s="192"/>
      <c r="D67" s="213">
        <f>SUM(D65:D66)</f>
        <v>1935215</v>
      </c>
      <c r="E67" s="200"/>
      <c r="F67" s="213">
        <f>SUM(F65:F66)</f>
        <v>1769935</v>
      </c>
      <c r="G67" s="200"/>
      <c r="H67" s="213">
        <f>SUM(H65:H66)</f>
        <v>1948853</v>
      </c>
      <c r="I67" s="200"/>
      <c r="J67" s="213">
        <f>SUM(J65:J66)</f>
        <v>1946853</v>
      </c>
    </row>
    <row r="68" spans="1:10" ht="30" customHeight="1" thickBot="1" x14ac:dyDescent="0.35">
      <c r="A68" s="202" t="s">
        <v>171</v>
      </c>
      <c r="B68" s="192"/>
      <c r="C68" s="192"/>
      <c r="D68" s="214">
        <f>SUM(D67,D53)</f>
        <v>3762755</v>
      </c>
      <c r="E68" s="200"/>
      <c r="F68" s="214">
        <f>SUM(F67,F53)</f>
        <v>3455658</v>
      </c>
      <c r="G68" s="200"/>
      <c r="H68" s="214">
        <f>SUM(H67,H53)</f>
        <v>3738102</v>
      </c>
      <c r="I68" s="200"/>
      <c r="J68" s="214">
        <f>SUM(J67,J53)</f>
        <v>3421763</v>
      </c>
    </row>
    <row r="69" spans="1:10" ht="11.25" customHeight="1" thickTop="1" x14ac:dyDescent="0.3">
      <c r="A69" s="212"/>
      <c r="B69" s="192"/>
      <c r="C69" s="192"/>
      <c r="D69" s="210"/>
      <c r="E69" s="200"/>
      <c r="F69" s="210"/>
      <c r="G69" s="200"/>
      <c r="H69" s="210"/>
      <c r="I69" s="200"/>
      <c r="J69" s="210"/>
    </row>
  </sheetData>
  <sheetProtection formatCells="0" formatColumns="0" formatRows="0" insertColumns="0" insertRows="0" insertHyperlinks="0" deleteColumns="0" deleteRows="0" sort="0" autoFilter="0" pivotTables="0"/>
  <mergeCells count="10">
    <mergeCell ref="D3:F3"/>
    <mergeCell ref="H3:J3"/>
    <mergeCell ref="D33:F33"/>
    <mergeCell ref="H33:J33"/>
    <mergeCell ref="D4:F4"/>
    <mergeCell ref="H4:J4"/>
    <mergeCell ref="D8:J8"/>
    <mergeCell ref="D34:F34"/>
    <mergeCell ref="H34:J34"/>
    <mergeCell ref="D38:J38"/>
  </mergeCells>
  <phoneticPr fontId="0" type="noConversion"/>
  <pageMargins left="0.55000000000000004" right="0.55000000000000004" top="0.48" bottom="0.25" header="0.5" footer="0.5"/>
  <pageSetup paperSize="9" scale="82" firstPageNumber="2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rowBreaks count="1" manualBreakCount="1">
    <brk id="30" max="9" man="1"/>
  </rowBreaks>
  <customProperties>
    <customPr name="OrphanNamesChecked" r:id="rId2"/>
  </customProperties>
  <ignoredErrors>
    <ignoredError sqref="F65 J6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B38B6-E8B2-4ED1-8D22-C0EEADB0DC8A}">
  <sheetPr>
    <tabColor rgb="FF92D050"/>
    <pageSetUpPr fitToPage="1"/>
  </sheetPr>
  <dimension ref="A1:J43"/>
  <sheetViews>
    <sheetView view="pageBreakPreview" zoomScaleNormal="100" zoomScaleSheetLayoutView="100" workbookViewId="0">
      <selection activeCell="A45" sqref="A45"/>
    </sheetView>
  </sheetViews>
  <sheetFormatPr defaultColWidth="9.09765625" defaultRowHeight="21.75" customHeight="1" x14ac:dyDescent="0.3"/>
  <cols>
    <col min="1" max="1" width="55" style="187" customWidth="1"/>
    <col min="2" max="2" width="10.69921875" style="179" customWidth="1"/>
    <col min="3" max="3" width="1.3984375" style="179" customWidth="1"/>
    <col min="4" max="4" width="12.8984375" style="180" customWidth="1"/>
    <col min="5" max="5" width="1.3984375" style="180" customWidth="1"/>
    <col min="6" max="6" width="12.8984375" style="180" customWidth="1"/>
    <col min="7" max="7" width="1.3984375" style="180" customWidth="1"/>
    <col min="8" max="8" width="12.8984375" style="180" customWidth="1"/>
    <col min="9" max="9" width="1.3984375" style="180" customWidth="1"/>
    <col min="10" max="10" width="12.8984375" style="180" customWidth="1"/>
    <col min="11" max="11" width="9.09765625" style="182"/>
    <col min="12" max="12" width="69.59765625" style="182" bestFit="1" customWidth="1"/>
    <col min="13" max="15" width="9.09765625" style="182"/>
    <col min="16" max="16" width="2" style="182" customWidth="1"/>
    <col min="17" max="17" width="9.09765625" style="182"/>
    <col min="18" max="18" width="2" style="182" customWidth="1"/>
    <col min="19" max="19" width="9.09765625" style="182"/>
    <col min="20" max="20" width="2" style="182" customWidth="1"/>
    <col min="21" max="16384" width="9.09765625" style="182"/>
  </cols>
  <sheetData>
    <row r="1" spans="1:10" s="181" customFormat="1" ht="21.75" customHeight="1" x14ac:dyDescent="0.4">
      <c r="A1" s="177" t="str">
        <f>'[1]BS 2-3'!A1</f>
        <v>T.Man Pharmaceutical Public Company Limited and its Subsidiaries</v>
      </c>
      <c r="B1" s="179"/>
      <c r="C1" s="192"/>
      <c r="D1" s="210"/>
      <c r="E1" s="200"/>
      <c r="F1" s="210"/>
      <c r="G1" s="200"/>
      <c r="H1" s="210"/>
      <c r="I1" s="200"/>
      <c r="J1" s="210"/>
    </row>
    <row r="2" spans="1:10" s="184" customFormat="1" ht="21.75" customHeight="1" x14ac:dyDescent="0.35">
      <c r="A2" s="183" t="s">
        <v>179</v>
      </c>
      <c r="B2" s="179"/>
      <c r="C2" s="178"/>
      <c r="D2" s="190"/>
      <c r="E2" s="190"/>
      <c r="F2" s="190"/>
      <c r="G2" s="190"/>
      <c r="H2" s="190"/>
      <c r="I2" s="190"/>
      <c r="J2" s="190"/>
    </row>
    <row r="3" spans="1:10" ht="21" customHeight="1" x14ac:dyDescent="0.3">
      <c r="A3" s="194"/>
      <c r="B3" s="194"/>
      <c r="C3" s="194"/>
      <c r="D3" s="283" t="s">
        <v>190</v>
      </c>
      <c r="E3" s="283"/>
      <c r="F3" s="283"/>
      <c r="G3" s="186"/>
      <c r="H3" s="283" t="s">
        <v>191</v>
      </c>
      <c r="I3" s="283"/>
      <c r="J3" s="283"/>
    </row>
    <row r="4" spans="1:10" ht="21" customHeight="1" x14ac:dyDescent="0.3">
      <c r="A4" s="194"/>
      <c r="B4" s="178"/>
      <c r="C4" s="178"/>
      <c r="D4" s="283" t="s">
        <v>192</v>
      </c>
      <c r="E4" s="283"/>
      <c r="F4" s="283"/>
      <c r="G4" s="186"/>
      <c r="H4" s="283" t="s">
        <v>192</v>
      </c>
      <c r="I4" s="283"/>
      <c r="J4" s="283"/>
    </row>
    <row r="5" spans="1:10" ht="21.75" customHeight="1" x14ac:dyDescent="0.3">
      <c r="A5" s="194"/>
      <c r="B5" s="178"/>
      <c r="C5" s="178"/>
      <c r="D5" s="285" t="s">
        <v>189</v>
      </c>
      <c r="E5" s="285"/>
      <c r="F5" s="285"/>
      <c r="G5" s="195"/>
      <c r="H5" s="285" t="str">
        <f>D5</f>
        <v>Three-month period ended</v>
      </c>
      <c r="I5" s="285"/>
      <c r="J5" s="285"/>
    </row>
    <row r="6" spans="1:10" ht="21.75" customHeight="1" x14ac:dyDescent="0.3">
      <c r="A6" s="194"/>
      <c r="B6" s="178"/>
      <c r="C6" s="178"/>
      <c r="D6" s="286" t="s">
        <v>272</v>
      </c>
      <c r="E6" s="287"/>
      <c r="F6" s="287"/>
      <c r="G6" s="216"/>
      <c r="H6" s="286" t="str">
        <f>D6</f>
        <v>30 September</v>
      </c>
      <c r="I6" s="287"/>
      <c r="J6" s="287"/>
    </row>
    <row r="7" spans="1:10" ht="21" customHeight="1" x14ac:dyDescent="0.3">
      <c r="A7" s="194"/>
      <c r="B7" s="192"/>
      <c r="C7" s="192"/>
      <c r="D7" s="193">
        <v>2025</v>
      </c>
      <c r="E7" s="193"/>
      <c r="F7" s="193">
        <v>2024</v>
      </c>
      <c r="G7" s="193"/>
      <c r="H7" s="193">
        <v>2025</v>
      </c>
      <c r="I7" s="193"/>
      <c r="J7" s="193">
        <v>2024</v>
      </c>
    </row>
    <row r="8" spans="1:10" ht="21" customHeight="1" x14ac:dyDescent="0.3">
      <c r="A8" s="191"/>
      <c r="C8" s="192"/>
      <c r="D8" s="284" t="s">
        <v>51</v>
      </c>
      <c r="E8" s="284"/>
      <c r="F8" s="284"/>
      <c r="G8" s="284"/>
      <c r="H8" s="284"/>
      <c r="I8" s="284"/>
      <c r="J8" s="284"/>
    </row>
    <row r="9" spans="1:10" ht="21" customHeight="1" x14ac:dyDescent="0.35">
      <c r="A9" s="197" t="s">
        <v>165</v>
      </c>
      <c r="B9" s="192"/>
      <c r="C9" s="192"/>
    </row>
    <row r="10" spans="1:10" ht="20.5" customHeight="1" x14ac:dyDescent="0.3">
      <c r="A10" s="198" t="s">
        <v>282</v>
      </c>
      <c r="B10" s="192"/>
      <c r="C10" s="192"/>
      <c r="D10" s="180">
        <v>656079</v>
      </c>
      <c r="F10" s="145">
        <v>533472</v>
      </c>
      <c r="H10" s="180">
        <v>577954</v>
      </c>
      <c r="J10" s="145">
        <v>472143</v>
      </c>
    </row>
    <row r="11" spans="1:10" ht="20.5" customHeight="1" x14ac:dyDescent="0.3">
      <c r="A11" s="198" t="s">
        <v>238</v>
      </c>
      <c r="B11" s="192"/>
      <c r="C11" s="192"/>
      <c r="D11" s="180">
        <v>0</v>
      </c>
      <c r="F11" s="145">
        <v>0</v>
      </c>
      <c r="H11" s="180">
        <v>0</v>
      </c>
      <c r="J11" s="145">
        <v>947141</v>
      </c>
    </row>
    <row r="12" spans="1:10" ht="21" customHeight="1" x14ac:dyDescent="0.3">
      <c r="A12" s="194" t="s">
        <v>157</v>
      </c>
      <c r="B12" s="192"/>
      <c r="C12" s="192"/>
      <c r="D12" s="180">
        <v>5333</v>
      </c>
      <c r="F12" s="145">
        <v>2329</v>
      </c>
      <c r="H12" s="180">
        <v>16083</v>
      </c>
      <c r="J12" s="145">
        <v>4807</v>
      </c>
    </row>
    <row r="13" spans="1:10" ht="21" customHeight="1" x14ac:dyDescent="0.3">
      <c r="A13" s="199" t="s">
        <v>173</v>
      </c>
      <c r="B13" s="192"/>
      <c r="C13" s="192"/>
      <c r="D13" s="213">
        <f>SUM(D10:D12)</f>
        <v>661412</v>
      </c>
      <c r="E13" s="200"/>
      <c r="F13" s="213">
        <f>SUM(F10:F12)</f>
        <v>535801</v>
      </c>
      <c r="G13" s="200"/>
      <c r="H13" s="213">
        <f>SUM(H10:H12)</f>
        <v>594037</v>
      </c>
      <c r="I13" s="200"/>
      <c r="J13" s="213">
        <f>SUM(J10:J12)</f>
        <v>1424091</v>
      </c>
    </row>
    <row r="14" spans="1:10" ht="9.65" customHeight="1" x14ac:dyDescent="0.3">
      <c r="A14" s="199"/>
      <c r="B14" s="192"/>
      <c r="C14" s="192"/>
      <c r="D14" s="210"/>
      <c r="E14" s="200"/>
      <c r="F14" s="210"/>
      <c r="G14" s="200"/>
      <c r="H14" s="210"/>
      <c r="I14" s="200"/>
      <c r="J14" s="210"/>
    </row>
    <row r="15" spans="1:10" ht="21" customHeight="1" x14ac:dyDescent="0.35">
      <c r="A15" s="205" t="s">
        <v>52</v>
      </c>
      <c r="B15" s="192"/>
      <c r="C15" s="192"/>
    </row>
    <row r="16" spans="1:10" ht="21" customHeight="1" x14ac:dyDescent="0.3">
      <c r="A16" s="198" t="s">
        <v>283</v>
      </c>
      <c r="B16" s="192"/>
      <c r="C16" s="192"/>
      <c r="D16" s="180">
        <v>377691</v>
      </c>
      <c r="F16" s="145">
        <v>271886</v>
      </c>
      <c r="H16" s="180">
        <v>437337</v>
      </c>
      <c r="J16" s="145">
        <v>355944</v>
      </c>
    </row>
    <row r="17" spans="1:10" ht="21" customHeight="1" x14ac:dyDescent="0.3">
      <c r="A17" s="198" t="s">
        <v>91</v>
      </c>
      <c r="B17" s="192"/>
      <c r="C17" s="192"/>
      <c r="D17" s="180">
        <v>96667</v>
      </c>
      <c r="F17" s="145">
        <v>95162</v>
      </c>
      <c r="H17" s="180">
        <v>78912</v>
      </c>
      <c r="J17" s="145">
        <v>82314</v>
      </c>
    </row>
    <row r="18" spans="1:10" ht="21" customHeight="1" x14ac:dyDescent="0.3">
      <c r="A18" s="198" t="s">
        <v>166</v>
      </c>
      <c r="B18" s="192"/>
      <c r="C18" s="192"/>
      <c r="D18" s="180">
        <v>46743</v>
      </c>
      <c r="F18" s="145">
        <v>47941</v>
      </c>
      <c r="H18" s="180">
        <v>25607</v>
      </c>
      <c r="J18" s="145">
        <v>30709</v>
      </c>
    </row>
    <row r="19" spans="1:10" ht="21" customHeight="1" x14ac:dyDescent="0.3">
      <c r="A19" s="199" t="s">
        <v>53</v>
      </c>
      <c r="B19" s="192"/>
      <c r="C19" s="192"/>
      <c r="D19" s="213">
        <f>SUM(D16:D18)</f>
        <v>521101</v>
      </c>
      <c r="E19" s="200"/>
      <c r="F19" s="213">
        <f>SUM(F16:F18)</f>
        <v>414989</v>
      </c>
      <c r="G19" s="200"/>
      <c r="H19" s="213">
        <f>SUM(H16:H18)</f>
        <v>541856</v>
      </c>
      <c r="I19" s="200"/>
      <c r="J19" s="213">
        <f>SUM(J16:J18)</f>
        <v>468967</v>
      </c>
    </row>
    <row r="20" spans="1:10" ht="9.65" customHeight="1" x14ac:dyDescent="0.3">
      <c r="A20" s="199"/>
      <c r="B20" s="192"/>
      <c r="C20" s="192"/>
      <c r="D20" s="217"/>
      <c r="E20" s="210"/>
      <c r="F20" s="217"/>
      <c r="G20" s="210"/>
      <c r="H20" s="217"/>
      <c r="I20" s="210"/>
      <c r="J20" s="217"/>
    </row>
    <row r="21" spans="1:10" ht="21" customHeight="1" x14ac:dyDescent="0.3">
      <c r="A21" s="202" t="s">
        <v>202</v>
      </c>
      <c r="B21" s="192"/>
      <c r="C21" s="192"/>
      <c r="D21" s="215">
        <f>D13-D19</f>
        <v>140311</v>
      </c>
      <c r="E21" s="200"/>
      <c r="F21" s="225">
        <f>F13-F19</f>
        <v>120812</v>
      </c>
      <c r="G21" s="200"/>
      <c r="H21" s="215">
        <f>H13-H19</f>
        <v>52181</v>
      </c>
      <c r="I21" s="200"/>
      <c r="J21" s="225">
        <f>J13-J19</f>
        <v>955124</v>
      </c>
    </row>
    <row r="22" spans="1:10" ht="21" customHeight="1" x14ac:dyDescent="0.3">
      <c r="A22" s="198" t="s">
        <v>41</v>
      </c>
      <c r="B22" s="192"/>
      <c r="C22" s="192"/>
      <c r="D22" s="180">
        <v>-6756</v>
      </c>
      <c r="F22" s="145">
        <v>-1944</v>
      </c>
      <c r="H22" s="180">
        <v>-5724</v>
      </c>
      <c r="J22" s="145">
        <v>-206</v>
      </c>
    </row>
    <row r="23" spans="1:10" ht="21" customHeight="1" x14ac:dyDescent="0.3">
      <c r="A23" s="198" t="s">
        <v>288</v>
      </c>
      <c r="B23" s="192"/>
      <c r="C23" s="192"/>
      <c r="D23" s="208">
        <v>-1915</v>
      </c>
      <c r="F23" s="276">
        <v>2292</v>
      </c>
      <c r="H23" s="208">
        <v>-1881</v>
      </c>
      <c r="J23" s="276">
        <v>1683</v>
      </c>
    </row>
    <row r="24" spans="1:10" ht="21" customHeight="1" x14ac:dyDescent="0.3">
      <c r="A24" s="202" t="s">
        <v>201</v>
      </c>
      <c r="B24" s="192"/>
      <c r="C24" s="192"/>
      <c r="D24" s="215">
        <f>SUM(D21:D23)</f>
        <v>131640</v>
      </c>
      <c r="E24" s="200"/>
      <c r="F24" s="225">
        <f>SUM(F21:F23)</f>
        <v>121160</v>
      </c>
      <c r="G24" s="200"/>
      <c r="H24" s="215">
        <f>SUM(H21:H23)</f>
        <v>44576</v>
      </c>
      <c r="I24" s="200"/>
      <c r="J24" s="225">
        <f>SUM(J21:J23)</f>
        <v>956601</v>
      </c>
    </row>
    <row r="25" spans="1:10" ht="21" customHeight="1" x14ac:dyDescent="0.3">
      <c r="A25" s="179" t="s">
        <v>195</v>
      </c>
      <c r="B25" s="192"/>
      <c r="C25" s="192"/>
      <c r="D25" s="218">
        <v>19045</v>
      </c>
      <c r="E25" s="211"/>
      <c r="F25" s="158">
        <v>16958</v>
      </c>
      <c r="G25" s="211"/>
      <c r="H25" s="218">
        <v>9161</v>
      </c>
      <c r="I25" s="211"/>
      <c r="J25" s="158">
        <v>2109</v>
      </c>
    </row>
    <row r="26" spans="1:10" ht="21" customHeight="1" x14ac:dyDescent="0.3">
      <c r="A26" s="202" t="s">
        <v>196</v>
      </c>
      <c r="B26" s="192"/>
      <c r="C26" s="192"/>
      <c r="D26" s="213">
        <f>D24-D25</f>
        <v>112595</v>
      </c>
      <c r="E26" s="200"/>
      <c r="F26" s="213">
        <f>F24-F25</f>
        <v>104202</v>
      </c>
      <c r="G26" s="200"/>
      <c r="H26" s="213">
        <f>H24-H25</f>
        <v>35415</v>
      </c>
      <c r="I26" s="200"/>
      <c r="J26" s="213">
        <f>J24-J25</f>
        <v>954492</v>
      </c>
    </row>
    <row r="27" spans="1:10" ht="9" customHeight="1" x14ac:dyDescent="0.3">
      <c r="A27" s="212"/>
      <c r="B27" s="192"/>
      <c r="C27" s="192"/>
      <c r="D27" s="210"/>
      <c r="E27" s="210"/>
      <c r="F27" s="210"/>
      <c r="G27" s="210"/>
      <c r="H27" s="210"/>
      <c r="I27" s="210"/>
      <c r="J27" s="210"/>
    </row>
    <row r="28" spans="1:10" ht="21" customHeight="1" x14ac:dyDescent="0.3">
      <c r="A28" s="191" t="s">
        <v>180</v>
      </c>
      <c r="B28" s="192"/>
      <c r="C28" s="192"/>
      <c r="D28" s="210"/>
      <c r="E28" s="200"/>
      <c r="F28" s="200"/>
      <c r="G28" s="200"/>
      <c r="H28" s="210"/>
      <c r="I28" s="200"/>
      <c r="J28" s="200"/>
    </row>
    <row r="29" spans="1:10" ht="21.65" customHeight="1" x14ac:dyDescent="0.3">
      <c r="A29" s="202" t="s">
        <v>219</v>
      </c>
      <c r="B29" s="192"/>
      <c r="C29" s="192"/>
      <c r="D29" s="200">
        <v>0</v>
      </c>
      <c r="E29" s="200"/>
      <c r="F29" s="200">
        <v>0</v>
      </c>
      <c r="G29" s="200"/>
      <c r="H29" s="200">
        <v>0</v>
      </c>
      <c r="I29" s="200"/>
      <c r="J29" s="200">
        <v>0</v>
      </c>
    </row>
    <row r="30" spans="1:10" ht="21" customHeight="1" thickBot="1" x14ac:dyDescent="0.35">
      <c r="A30" s="199" t="s">
        <v>76</v>
      </c>
      <c r="B30" s="192"/>
      <c r="C30" s="192"/>
      <c r="D30" s="226">
        <f>SUM(D26,D29)</f>
        <v>112595</v>
      </c>
      <c r="E30" s="210"/>
      <c r="F30" s="226">
        <f>SUM(F26,F29)</f>
        <v>104202</v>
      </c>
      <c r="G30" s="210"/>
      <c r="H30" s="226">
        <f>SUM(H26,H29)</f>
        <v>35415</v>
      </c>
      <c r="I30" s="210"/>
      <c r="J30" s="226">
        <f>SUM(J26,J29)</f>
        <v>954492</v>
      </c>
    </row>
    <row r="31" spans="1:10" ht="9.65" customHeight="1" thickTop="1" x14ac:dyDescent="0.3">
      <c r="A31" s="191"/>
      <c r="B31" s="192"/>
      <c r="C31" s="192"/>
      <c r="D31" s="220"/>
      <c r="E31" s="220"/>
      <c r="F31" s="220"/>
      <c r="G31" s="220"/>
      <c r="H31" s="220"/>
      <c r="I31" s="220"/>
      <c r="J31" s="220"/>
    </row>
    <row r="32" spans="1:10" ht="21" customHeight="1" x14ac:dyDescent="0.3">
      <c r="A32" s="199" t="s">
        <v>203</v>
      </c>
      <c r="B32" s="192"/>
      <c r="C32" s="192"/>
      <c r="D32" s="211"/>
      <c r="F32" s="211"/>
      <c r="H32" s="211"/>
      <c r="J32" s="211"/>
    </row>
    <row r="33" spans="1:10" ht="21" customHeight="1" x14ac:dyDescent="0.3">
      <c r="A33" s="207" t="s">
        <v>159</v>
      </c>
      <c r="B33" s="192"/>
      <c r="C33" s="192"/>
      <c r="D33" s="228">
        <f>D35-D34</f>
        <v>112595</v>
      </c>
      <c r="E33" s="221"/>
      <c r="F33" s="229">
        <f>F35-F34</f>
        <v>104202</v>
      </c>
      <c r="G33" s="221"/>
      <c r="H33" s="228">
        <f>H35-H34</f>
        <v>35415</v>
      </c>
      <c r="I33" s="221"/>
      <c r="J33" s="229">
        <f>J35-J34</f>
        <v>954492</v>
      </c>
    </row>
    <row r="34" spans="1:10" ht="21" customHeight="1" x14ac:dyDescent="0.3">
      <c r="A34" s="198" t="s">
        <v>48</v>
      </c>
      <c r="B34" s="192"/>
      <c r="C34" s="192"/>
      <c r="D34" s="180">
        <v>0</v>
      </c>
      <c r="F34" s="180">
        <v>0</v>
      </c>
      <c r="H34" s="180">
        <v>0</v>
      </c>
      <c r="J34" s="180">
        <v>0</v>
      </c>
    </row>
    <row r="35" spans="1:10" ht="21" customHeight="1" thickBot="1" x14ac:dyDescent="0.35">
      <c r="A35" s="199"/>
      <c r="B35" s="192"/>
      <c r="C35" s="192"/>
      <c r="D35" s="226">
        <f>D26</f>
        <v>112595</v>
      </c>
      <c r="E35" s="210"/>
      <c r="F35" s="226">
        <f>F26</f>
        <v>104202</v>
      </c>
      <c r="G35" s="210"/>
      <c r="H35" s="226">
        <f>H26</f>
        <v>35415</v>
      </c>
      <c r="I35" s="210"/>
      <c r="J35" s="226">
        <f>J26</f>
        <v>954492</v>
      </c>
    </row>
    <row r="36" spans="1:10" ht="9" customHeight="1" thickTop="1" x14ac:dyDescent="0.3">
      <c r="A36" s="191"/>
      <c r="B36" s="192"/>
      <c r="C36" s="192"/>
      <c r="D36" s="220"/>
      <c r="E36" s="220"/>
      <c r="F36" s="220"/>
      <c r="G36" s="220"/>
      <c r="H36" s="220"/>
      <c r="I36" s="220"/>
      <c r="J36" s="220"/>
    </row>
    <row r="37" spans="1:10" ht="21" customHeight="1" x14ac:dyDescent="0.3">
      <c r="A37" s="199" t="s">
        <v>212</v>
      </c>
      <c r="B37" s="192"/>
      <c r="C37" s="192"/>
      <c r="D37" s="220"/>
      <c r="E37" s="220"/>
      <c r="F37" s="220"/>
      <c r="G37" s="220"/>
      <c r="H37" s="220"/>
      <c r="I37" s="220"/>
      <c r="J37" s="220"/>
    </row>
    <row r="38" spans="1:10" ht="21" customHeight="1" x14ac:dyDescent="0.3">
      <c r="A38" s="207" t="s">
        <v>159</v>
      </c>
      <c r="B38" s="192"/>
      <c r="C38" s="192"/>
      <c r="D38" s="228">
        <f>D40-D39</f>
        <v>112595</v>
      </c>
      <c r="E38" s="221"/>
      <c r="F38" s="229">
        <f>F40-F39</f>
        <v>104202</v>
      </c>
      <c r="G38" s="221"/>
      <c r="H38" s="228">
        <f>H40-H39</f>
        <v>35415</v>
      </c>
      <c r="I38" s="221"/>
      <c r="J38" s="229">
        <f>J40-J39</f>
        <v>954492</v>
      </c>
    </row>
    <row r="39" spans="1:10" ht="21" customHeight="1" x14ac:dyDescent="0.3">
      <c r="A39" s="198" t="s">
        <v>48</v>
      </c>
      <c r="B39" s="192"/>
      <c r="C39" s="192"/>
      <c r="D39" s="180">
        <v>0</v>
      </c>
      <c r="F39" s="180">
        <v>0</v>
      </c>
      <c r="H39" s="180">
        <v>0</v>
      </c>
      <c r="J39" s="180">
        <v>0</v>
      </c>
    </row>
    <row r="40" spans="1:10" ht="21" customHeight="1" thickBot="1" x14ac:dyDescent="0.35">
      <c r="A40" s="199"/>
      <c r="B40" s="192"/>
      <c r="C40" s="192"/>
      <c r="D40" s="226">
        <f>D30</f>
        <v>112595</v>
      </c>
      <c r="E40" s="210"/>
      <c r="F40" s="226">
        <f>F30</f>
        <v>104202</v>
      </c>
      <c r="G40" s="210"/>
      <c r="H40" s="226">
        <f>H30</f>
        <v>35415</v>
      </c>
      <c r="I40" s="210"/>
      <c r="J40" s="226">
        <f>J30</f>
        <v>954492</v>
      </c>
    </row>
    <row r="41" spans="1:10" ht="9.65" customHeight="1" thickTop="1" x14ac:dyDescent="0.3">
      <c r="A41" s="194"/>
      <c r="B41" s="192"/>
      <c r="C41" s="192"/>
      <c r="D41" s="220"/>
      <c r="E41" s="220"/>
      <c r="F41" s="220"/>
      <c r="G41" s="220"/>
      <c r="H41" s="220"/>
      <c r="I41" s="220"/>
      <c r="J41" s="220"/>
    </row>
    <row r="42" spans="1:10" ht="21" customHeight="1" thickBot="1" x14ac:dyDescent="0.35">
      <c r="A42" s="198" t="s">
        <v>204</v>
      </c>
      <c r="B42" s="192"/>
      <c r="C42" s="192"/>
      <c r="D42" s="222">
        <v>0.28000000000000003</v>
      </c>
      <c r="E42" s="223"/>
      <c r="F42" s="222">
        <v>0.31</v>
      </c>
      <c r="G42" s="223"/>
      <c r="H42" s="222">
        <v>0.09</v>
      </c>
      <c r="I42" s="223"/>
      <c r="J42" s="222">
        <v>2.9</v>
      </c>
    </row>
    <row r="43" spans="1:10" ht="9" customHeight="1" thickTop="1" x14ac:dyDescent="0.3">
      <c r="A43" s="224"/>
      <c r="B43" s="192"/>
      <c r="C43" s="192"/>
      <c r="D43" s="211"/>
      <c r="F43" s="211"/>
      <c r="H43" s="211"/>
      <c r="J43" s="211"/>
    </row>
  </sheetData>
  <sheetProtection formatCells="0" formatColumns="0" formatRows="0" insertColumns="0" insertRows="0" insertHyperlinks="0" deleteColumns="0" deleteRows="0" sort="0" autoFilter="0" pivotTables="0"/>
  <mergeCells count="9">
    <mergeCell ref="D3:F3"/>
    <mergeCell ref="H3:J3"/>
    <mergeCell ref="D4:F4"/>
    <mergeCell ref="H4:J4"/>
    <mergeCell ref="D5:F5"/>
    <mergeCell ref="H5:J5"/>
    <mergeCell ref="D6:F6"/>
    <mergeCell ref="H6:J6"/>
    <mergeCell ref="D8:J8"/>
  </mergeCells>
  <pageMargins left="0.55000000000000004" right="0.55000000000000004" top="0.48" bottom="0.25" header="0.5" footer="0.5"/>
  <pageSetup paperSize="9" scale="85" firstPageNumber="4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customProperties>
    <customPr name="OrphanNamesChecked" r:id="rId2"/>
  </customProperties>
  <ignoredErrors>
    <ignoredError sqref="J3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76285-7FC3-44FC-A77F-73AFC6500E95}">
  <sheetPr>
    <tabColor rgb="FF92D050"/>
    <pageSetUpPr fitToPage="1"/>
  </sheetPr>
  <dimension ref="A1:J43"/>
  <sheetViews>
    <sheetView view="pageBreakPreview" zoomScale="85" zoomScaleNormal="100" zoomScaleSheetLayoutView="85" workbookViewId="0">
      <selection activeCell="L15" sqref="A14:L15"/>
    </sheetView>
  </sheetViews>
  <sheetFormatPr defaultColWidth="9.09765625" defaultRowHeight="21.75" customHeight="1" x14ac:dyDescent="0.3"/>
  <cols>
    <col min="1" max="1" width="55" style="187" customWidth="1"/>
    <col min="2" max="2" width="10.69921875" style="179" customWidth="1"/>
    <col min="3" max="3" width="1.3984375" style="179" customWidth="1"/>
    <col min="4" max="4" width="12.8984375" style="180" customWidth="1"/>
    <col min="5" max="5" width="1.3984375" style="180" customWidth="1"/>
    <col min="6" max="6" width="12.8984375" style="180" customWidth="1"/>
    <col min="7" max="7" width="1.3984375" style="180" customWidth="1"/>
    <col min="8" max="8" width="12.8984375" style="180" customWidth="1"/>
    <col min="9" max="9" width="1.3984375" style="180" customWidth="1"/>
    <col min="10" max="10" width="12.8984375" style="180" customWidth="1"/>
    <col min="11" max="11" width="9.09765625" style="182"/>
    <col min="12" max="12" width="69.59765625" style="182" bestFit="1" customWidth="1"/>
    <col min="13" max="15" width="9.09765625" style="182"/>
    <col min="16" max="16" width="2" style="182" customWidth="1"/>
    <col min="17" max="17" width="9.09765625" style="182"/>
    <col min="18" max="18" width="2" style="182" customWidth="1"/>
    <col min="19" max="19" width="9.09765625" style="182"/>
    <col min="20" max="20" width="2" style="182" customWidth="1"/>
    <col min="21" max="16384" width="9.09765625" style="182"/>
  </cols>
  <sheetData>
    <row r="1" spans="1:10" s="181" customFormat="1" ht="21.75" customHeight="1" x14ac:dyDescent="0.4">
      <c r="A1" s="177" t="str">
        <f>'[1]BS 2-3'!A1</f>
        <v>T.Man Pharmaceutical Public Company Limited and its Subsidiaries</v>
      </c>
      <c r="B1" s="179"/>
      <c r="C1" s="192"/>
      <c r="D1" s="210"/>
      <c r="E1" s="200"/>
      <c r="F1" s="210"/>
      <c r="G1" s="200"/>
      <c r="H1" s="210"/>
      <c r="I1" s="200"/>
      <c r="J1" s="210"/>
    </row>
    <row r="2" spans="1:10" s="184" customFormat="1" ht="21.75" customHeight="1" x14ac:dyDescent="0.35">
      <c r="A2" s="183" t="s">
        <v>179</v>
      </c>
      <c r="B2" s="179"/>
      <c r="C2" s="178"/>
      <c r="D2" s="190"/>
      <c r="E2" s="190"/>
      <c r="F2" s="190"/>
      <c r="G2" s="190"/>
      <c r="H2" s="190"/>
      <c r="I2" s="190"/>
      <c r="J2" s="190"/>
    </row>
    <row r="3" spans="1:10" ht="21" customHeight="1" x14ac:dyDescent="0.3">
      <c r="A3" s="194"/>
      <c r="B3" s="194"/>
      <c r="C3" s="194"/>
      <c r="D3" s="283" t="s">
        <v>190</v>
      </c>
      <c r="E3" s="283"/>
      <c r="F3" s="283"/>
      <c r="G3" s="186"/>
      <c r="H3" s="283" t="s">
        <v>191</v>
      </c>
      <c r="I3" s="283"/>
      <c r="J3" s="283"/>
    </row>
    <row r="4" spans="1:10" ht="21" customHeight="1" x14ac:dyDescent="0.3">
      <c r="A4" s="194"/>
      <c r="B4" s="178"/>
      <c r="C4" s="178"/>
      <c r="D4" s="283" t="s">
        <v>192</v>
      </c>
      <c r="E4" s="283"/>
      <c r="F4" s="283"/>
      <c r="G4" s="186"/>
      <c r="H4" s="283" t="s">
        <v>192</v>
      </c>
      <c r="I4" s="283"/>
      <c r="J4" s="283"/>
    </row>
    <row r="5" spans="1:10" ht="21.75" customHeight="1" x14ac:dyDescent="0.3">
      <c r="A5" s="194"/>
      <c r="B5" s="178"/>
      <c r="C5" s="178"/>
      <c r="D5" s="285" t="s">
        <v>273</v>
      </c>
      <c r="E5" s="285"/>
      <c r="F5" s="285"/>
      <c r="G5" s="195"/>
      <c r="H5" s="285" t="str">
        <f>D5</f>
        <v>Nine-month period ended</v>
      </c>
      <c r="I5" s="285"/>
      <c r="J5" s="285"/>
    </row>
    <row r="6" spans="1:10" ht="21.75" customHeight="1" x14ac:dyDescent="0.3">
      <c r="A6" s="194"/>
      <c r="B6" s="178"/>
      <c r="C6" s="178"/>
      <c r="D6" s="286" t="s">
        <v>272</v>
      </c>
      <c r="E6" s="287"/>
      <c r="F6" s="287"/>
      <c r="G6" s="216"/>
      <c r="H6" s="286" t="str">
        <f>D6</f>
        <v>30 September</v>
      </c>
      <c r="I6" s="287"/>
      <c r="J6" s="287"/>
    </row>
    <row r="7" spans="1:10" ht="21" customHeight="1" x14ac:dyDescent="0.3">
      <c r="A7" s="194"/>
      <c r="B7" s="192" t="s">
        <v>25</v>
      </c>
      <c r="C7" s="192"/>
      <c r="D7" s="193">
        <v>2025</v>
      </c>
      <c r="E7" s="193"/>
      <c r="F7" s="193">
        <v>2024</v>
      </c>
      <c r="G7" s="193"/>
      <c r="H7" s="193">
        <v>2025</v>
      </c>
      <c r="I7" s="193"/>
      <c r="J7" s="193">
        <v>2024</v>
      </c>
    </row>
    <row r="8" spans="1:10" ht="21" customHeight="1" x14ac:dyDescent="0.3">
      <c r="A8" s="191"/>
      <c r="C8" s="192"/>
      <c r="D8" s="284" t="s">
        <v>51</v>
      </c>
      <c r="E8" s="284"/>
      <c r="F8" s="284"/>
      <c r="G8" s="284"/>
      <c r="H8" s="284"/>
      <c r="I8" s="284"/>
      <c r="J8" s="284"/>
    </row>
    <row r="9" spans="1:10" ht="21" customHeight="1" x14ac:dyDescent="0.35">
      <c r="A9" s="197" t="s">
        <v>165</v>
      </c>
      <c r="B9" s="192"/>
      <c r="C9" s="192"/>
    </row>
    <row r="10" spans="1:10" ht="20.5" customHeight="1" x14ac:dyDescent="0.3">
      <c r="A10" s="198" t="s">
        <v>282</v>
      </c>
      <c r="B10" s="192" t="s">
        <v>260</v>
      </c>
      <c r="C10" s="192"/>
      <c r="D10" s="180">
        <v>1780015</v>
      </c>
      <c r="F10" s="145">
        <v>1638702</v>
      </c>
      <c r="H10" s="180">
        <v>1546543</v>
      </c>
      <c r="J10" s="145">
        <v>1463134</v>
      </c>
    </row>
    <row r="11" spans="1:10" ht="20.5" customHeight="1" x14ac:dyDescent="0.3">
      <c r="A11" s="198" t="s">
        <v>238</v>
      </c>
      <c r="B11" s="192">
        <v>3</v>
      </c>
      <c r="C11" s="192"/>
      <c r="D11" s="180">
        <v>0</v>
      </c>
      <c r="F11" s="145">
        <v>0</v>
      </c>
      <c r="H11" s="180">
        <v>81103</v>
      </c>
      <c r="J11" s="145">
        <v>947141</v>
      </c>
    </row>
    <row r="12" spans="1:10" ht="21" customHeight="1" x14ac:dyDescent="0.3">
      <c r="A12" s="194" t="s">
        <v>157</v>
      </c>
      <c r="B12" s="192">
        <v>3</v>
      </c>
      <c r="C12" s="192"/>
      <c r="D12" s="180">
        <v>15901</v>
      </c>
      <c r="F12" s="145">
        <v>7214</v>
      </c>
      <c r="H12" s="180">
        <v>46712</v>
      </c>
      <c r="J12" s="145">
        <v>13256</v>
      </c>
    </row>
    <row r="13" spans="1:10" ht="21" customHeight="1" x14ac:dyDescent="0.3">
      <c r="A13" s="199" t="s">
        <v>173</v>
      </c>
      <c r="B13" s="192"/>
      <c r="C13" s="192"/>
      <c r="D13" s="213">
        <f>SUM(D10:D12)</f>
        <v>1795916</v>
      </c>
      <c r="E13" s="200"/>
      <c r="F13" s="213">
        <f>SUM(F10:F12)</f>
        <v>1645916</v>
      </c>
      <c r="G13" s="200"/>
      <c r="H13" s="213">
        <f>SUM(H10:H12)</f>
        <v>1674358</v>
      </c>
      <c r="I13" s="200"/>
      <c r="J13" s="213">
        <f>SUM(J10:J12)</f>
        <v>2423531</v>
      </c>
    </row>
    <row r="14" spans="1:10" ht="9.65" customHeight="1" x14ac:dyDescent="0.3">
      <c r="A14" s="199"/>
      <c r="B14" s="192"/>
      <c r="C14" s="192"/>
      <c r="D14" s="210"/>
      <c r="E14" s="200"/>
      <c r="F14" s="210"/>
      <c r="G14" s="200"/>
      <c r="H14" s="210"/>
      <c r="I14" s="200"/>
      <c r="J14" s="210"/>
    </row>
    <row r="15" spans="1:10" ht="21" customHeight="1" x14ac:dyDescent="0.35">
      <c r="A15" s="205" t="s">
        <v>52</v>
      </c>
      <c r="B15" s="192">
        <v>3</v>
      </c>
      <c r="C15" s="192"/>
    </row>
    <row r="16" spans="1:10" ht="21" customHeight="1" x14ac:dyDescent="0.3">
      <c r="A16" s="198" t="s">
        <v>283</v>
      </c>
      <c r="B16" s="192"/>
      <c r="C16" s="192"/>
      <c r="D16" s="180">
        <v>946172</v>
      </c>
      <c r="F16" s="145">
        <v>847079</v>
      </c>
      <c r="H16" s="180">
        <v>1137617</v>
      </c>
      <c r="J16" s="145">
        <v>1114992</v>
      </c>
    </row>
    <row r="17" spans="1:10" ht="21" customHeight="1" x14ac:dyDescent="0.3">
      <c r="A17" s="198" t="s">
        <v>91</v>
      </c>
      <c r="B17" s="192"/>
      <c r="C17" s="192"/>
      <c r="D17" s="180">
        <v>275803</v>
      </c>
      <c r="F17" s="145">
        <v>250828</v>
      </c>
      <c r="H17" s="180">
        <v>227444</v>
      </c>
      <c r="J17" s="145">
        <v>212437</v>
      </c>
    </row>
    <row r="18" spans="1:10" ht="21" customHeight="1" x14ac:dyDescent="0.3">
      <c r="A18" s="198" t="s">
        <v>166</v>
      </c>
      <c r="B18" s="192"/>
      <c r="C18" s="192"/>
      <c r="D18" s="180">
        <v>145719</v>
      </c>
      <c r="F18" s="145">
        <v>140051</v>
      </c>
      <c r="H18" s="180">
        <v>82994</v>
      </c>
      <c r="J18" s="145">
        <v>87521</v>
      </c>
    </row>
    <row r="19" spans="1:10" ht="21" customHeight="1" x14ac:dyDescent="0.3">
      <c r="A19" s="199" t="s">
        <v>53</v>
      </c>
      <c r="B19" s="192"/>
      <c r="C19" s="192"/>
      <c r="D19" s="213">
        <f>SUM(D16:D18)</f>
        <v>1367694</v>
      </c>
      <c r="E19" s="200"/>
      <c r="F19" s="213">
        <f>SUM(F16:F18)</f>
        <v>1237958</v>
      </c>
      <c r="G19" s="200"/>
      <c r="H19" s="213">
        <f>SUM(H16:H18)</f>
        <v>1448055</v>
      </c>
      <c r="I19" s="200"/>
      <c r="J19" s="213">
        <f>SUM(J16:J18)</f>
        <v>1414950</v>
      </c>
    </row>
    <row r="20" spans="1:10" ht="9.65" customHeight="1" x14ac:dyDescent="0.3">
      <c r="A20" s="199"/>
      <c r="B20" s="192"/>
      <c r="C20" s="192"/>
      <c r="D20" s="217"/>
      <c r="E20" s="210"/>
      <c r="F20" s="217"/>
      <c r="G20" s="210"/>
      <c r="H20" s="217"/>
      <c r="I20" s="210"/>
      <c r="J20" s="217"/>
    </row>
    <row r="21" spans="1:10" ht="21" customHeight="1" x14ac:dyDescent="0.3">
      <c r="A21" s="202" t="s">
        <v>202</v>
      </c>
      <c r="B21" s="192"/>
      <c r="C21" s="192"/>
      <c r="D21" s="215">
        <f>D13-D19</f>
        <v>428222</v>
      </c>
      <c r="E21" s="200"/>
      <c r="F21" s="225">
        <f>F13-F19</f>
        <v>407958</v>
      </c>
      <c r="G21" s="200"/>
      <c r="H21" s="215">
        <f>H13-H19</f>
        <v>226303</v>
      </c>
      <c r="I21" s="200"/>
      <c r="J21" s="225">
        <f>J13-J19</f>
        <v>1008581</v>
      </c>
    </row>
    <row r="22" spans="1:10" ht="21" customHeight="1" x14ac:dyDescent="0.3">
      <c r="A22" s="198" t="s">
        <v>41</v>
      </c>
      <c r="B22" s="192">
        <v>3</v>
      </c>
      <c r="C22" s="192"/>
      <c r="D22" s="180">
        <v>-22626</v>
      </c>
      <c r="F22" s="145">
        <v>-8638</v>
      </c>
      <c r="H22" s="180">
        <v>-19220</v>
      </c>
      <c r="J22" s="145">
        <v>-1548</v>
      </c>
    </row>
    <row r="23" spans="1:10" ht="21" customHeight="1" x14ac:dyDescent="0.3">
      <c r="A23" s="198" t="s">
        <v>288</v>
      </c>
      <c r="B23" s="192">
        <v>9</v>
      </c>
      <c r="C23" s="192"/>
      <c r="D23" s="208">
        <v>-4244</v>
      </c>
      <c r="F23" s="276">
        <v>4149</v>
      </c>
      <c r="H23" s="208">
        <v>-4199</v>
      </c>
      <c r="J23" s="276">
        <v>2523</v>
      </c>
    </row>
    <row r="24" spans="1:10" ht="21" customHeight="1" x14ac:dyDescent="0.3">
      <c r="A24" s="202" t="s">
        <v>201</v>
      </c>
      <c r="B24" s="192"/>
      <c r="C24" s="192"/>
      <c r="D24" s="215">
        <f>SUM(D21:D23)</f>
        <v>401352</v>
      </c>
      <c r="E24" s="200"/>
      <c r="F24" s="225">
        <f>SUM(F21:F23)</f>
        <v>403469</v>
      </c>
      <c r="G24" s="200"/>
      <c r="H24" s="215">
        <f>SUM(H21:H23)</f>
        <v>202884</v>
      </c>
      <c r="I24" s="200"/>
      <c r="J24" s="225">
        <f>SUM(J21:J23)</f>
        <v>1009556</v>
      </c>
    </row>
    <row r="25" spans="1:10" ht="21" customHeight="1" x14ac:dyDescent="0.3">
      <c r="A25" s="179" t="s">
        <v>195</v>
      </c>
      <c r="B25" s="192"/>
      <c r="C25" s="192"/>
      <c r="D25" s="218">
        <v>60071</v>
      </c>
      <c r="E25" s="211"/>
      <c r="F25" s="158">
        <v>60868</v>
      </c>
      <c r="G25" s="211"/>
      <c r="H25" s="218">
        <v>24883</v>
      </c>
      <c r="I25" s="211"/>
      <c r="J25" s="158">
        <v>13541</v>
      </c>
    </row>
    <row r="26" spans="1:10" ht="21" customHeight="1" x14ac:dyDescent="0.3">
      <c r="A26" s="202" t="s">
        <v>196</v>
      </c>
      <c r="B26" s="192"/>
      <c r="C26" s="192"/>
      <c r="D26" s="213">
        <f>D24-D25</f>
        <v>341281</v>
      </c>
      <c r="E26" s="200"/>
      <c r="F26" s="213">
        <f>F24-F25</f>
        <v>342601</v>
      </c>
      <c r="G26" s="200"/>
      <c r="H26" s="213">
        <f>H24-H25</f>
        <v>178001</v>
      </c>
      <c r="I26" s="200"/>
      <c r="J26" s="213">
        <f>J24-J25</f>
        <v>996015</v>
      </c>
    </row>
    <row r="27" spans="1:10" ht="9" customHeight="1" x14ac:dyDescent="0.3">
      <c r="A27" s="212"/>
      <c r="B27" s="192"/>
      <c r="C27" s="192"/>
      <c r="D27" s="210"/>
      <c r="E27" s="210"/>
      <c r="F27" s="210"/>
      <c r="G27" s="210"/>
      <c r="H27" s="210"/>
      <c r="I27" s="210"/>
      <c r="J27" s="210"/>
    </row>
    <row r="28" spans="1:10" ht="21" customHeight="1" x14ac:dyDescent="0.3">
      <c r="A28" s="191" t="s">
        <v>180</v>
      </c>
      <c r="B28" s="192"/>
      <c r="C28" s="192"/>
      <c r="D28" s="210"/>
      <c r="E28" s="200"/>
      <c r="F28" s="200"/>
      <c r="G28" s="200"/>
      <c r="H28" s="210"/>
      <c r="I28" s="200"/>
      <c r="J28" s="200"/>
    </row>
    <row r="29" spans="1:10" ht="21.65" customHeight="1" x14ac:dyDescent="0.3">
      <c r="A29" s="202" t="s">
        <v>219</v>
      </c>
      <c r="B29" s="192"/>
      <c r="C29" s="192"/>
      <c r="D29" s="200">
        <v>0</v>
      </c>
      <c r="E29" s="200"/>
      <c r="F29" s="200">
        <v>0</v>
      </c>
      <c r="G29" s="200"/>
      <c r="H29" s="200">
        <v>0</v>
      </c>
      <c r="I29" s="200"/>
      <c r="J29" s="200">
        <v>0</v>
      </c>
    </row>
    <row r="30" spans="1:10" ht="21" customHeight="1" thickBot="1" x14ac:dyDescent="0.35">
      <c r="A30" s="199" t="s">
        <v>76</v>
      </c>
      <c r="B30" s="192"/>
      <c r="C30" s="192"/>
      <c r="D30" s="226">
        <f>SUM(D26,D29)</f>
        <v>341281</v>
      </c>
      <c r="E30" s="210"/>
      <c r="F30" s="226">
        <f>SUM(F26,F29)</f>
        <v>342601</v>
      </c>
      <c r="G30" s="210"/>
      <c r="H30" s="226">
        <f>SUM(H26,H29)</f>
        <v>178001</v>
      </c>
      <c r="I30" s="210"/>
      <c r="J30" s="226">
        <f>SUM(J26,J29)</f>
        <v>996015</v>
      </c>
    </row>
    <row r="31" spans="1:10" ht="9.65" customHeight="1" thickTop="1" x14ac:dyDescent="0.3">
      <c r="A31" s="191"/>
      <c r="B31" s="192"/>
      <c r="C31" s="192"/>
      <c r="D31" s="220"/>
      <c r="E31" s="220"/>
      <c r="F31" s="220"/>
      <c r="G31" s="220"/>
      <c r="H31" s="220"/>
      <c r="I31" s="220"/>
      <c r="J31" s="220"/>
    </row>
    <row r="32" spans="1:10" ht="21" customHeight="1" x14ac:dyDescent="0.3">
      <c r="A32" s="199" t="s">
        <v>203</v>
      </c>
      <c r="B32" s="192"/>
      <c r="C32" s="192"/>
      <c r="D32" s="211"/>
      <c r="F32" s="211"/>
      <c r="H32" s="211"/>
      <c r="J32" s="211"/>
    </row>
    <row r="33" spans="1:10" ht="21" customHeight="1" x14ac:dyDescent="0.3">
      <c r="A33" s="207" t="s">
        <v>159</v>
      </c>
      <c r="B33" s="192"/>
      <c r="C33" s="192"/>
      <c r="D33" s="228">
        <f>D35-D34</f>
        <v>341281</v>
      </c>
      <c r="E33" s="221"/>
      <c r="F33" s="229">
        <f>F35-F34</f>
        <v>342601</v>
      </c>
      <c r="G33" s="221"/>
      <c r="H33" s="228">
        <f>H35-H34</f>
        <v>178001</v>
      </c>
      <c r="I33" s="221"/>
      <c r="J33" s="229">
        <f>J35-J34</f>
        <v>996015</v>
      </c>
    </row>
    <row r="34" spans="1:10" ht="21" customHeight="1" x14ac:dyDescent="0.3">
      <c r="A34" s="198" t="s">
        <v>48</v>
      </c>
      <c r="B34" s="192"/>
      <c r="C34" s="192"/>
      <c r="D34" s="180">
        <v>0</v>
      </c>
      <c r="F34" s="200">
        <v>0</v>
      </c>
      <c r="H34" s="180">
        <v>0</v>
      </c>
      <c r="J34" s="200">
        <v>0</v>
      </c>
    </row>
    <row r="35" spans="1:10" ht="21" customHeight="1" thickBot="1" x14ac:dyDescent="0.35">
      <c r="A35" s="199"/>
      <c r="B35" s="192"/>
      <c r="C35" s="192"/>
      <c r="D35" s="226">
        <f>D26</f>
        <v>341281</v>
      </c>
      <c r="E35" s="210"/>
      <c r="F35" s="226">
        <f>F26</f>
        <v>342601</v>
      </c>
      <c r="G35" s="210"/>
      <c r="H35" s="226">
        <f>H26</f>
        <v>178001</v>
      </c>
      <c r="I35" s="210"/>
      <c r="J35" s="226">
        <f>J26</f>
        <v>996015</v>
      </c>
    </row>
    <row r="36" spans="1:10" ht="9" customHeight="1" thickTop="1" x14ac:dyDescent="0.3">
      <c r="A36" s="191"/>
      <c r="B36" s="192"/>
      <c r="C36" s="192"/>
      <c r="D36" s="220"/>
      <c r="E36" s="220"/>
      <c r="F36" s="220"/>
      <c r="G36" s="220"/>
      <c r="H36" s="220"/>
      <c r="I36" s="220"/>
      <c r="J36" s="220"/>
    </row>
    <row r="37" spans="1:10" ht="21" customHeight="1" x14ac:dyDescent="0.3">
      <c r="A37" s="199" t="s">
        <v>212</v>
      </c>
      <c r="B37" s="192"/>
      <c r="C37" s="192"/>
      <c r="D37" s="220"/>
      <c r="E37" s="220"/>
      <c r="F37" s="220"/>
      <c r="G37" s="220"/>
      <c r="H37" s="220"/>
      <c r="I37" s="220"/>
      <c r="J37" s="220"/>
    </row>
    <row r="38" spans="1:10" ht="21" customHeight="1" x14ac:dyDescent="0.3">
      <c r="A38" s="207" t="s">
        <v>159</v>
      </c>
      <c r="B38" s="192"/>
      <c r="C38" s="192"/>
      <c r="D38" s="228">
        <f>D40-D39</f>
        <v>341281</v>
      </c>
      <c r="E38" s="221"/>
      <c r="F38" s="229">
        <f>F40-F39</f>
        <v>342601</v>
      </c>
      <c r="G38" s="221"/>
      <c r="H38" s="228">
        <f>H40-H39</f>
        <v>178001</v>
      </c>
      <c r="I38" s="221"/>
      <c r="J38" s="229">
        <f>J40-J39</f>
        <v>996015</v>
      </c>
    </row>
    <row r="39" spans="1:10" ht="21" customHeight="1" x14ac:dyDescent="0.3">
      <c r="A39" s="198" t="s">
        <v>48</v>
      </c>
      <c r="B39" s="192"/>
      <c r="C39" s="192"/>
      <c r="D39" s="180">
        <v>0</v>
      </c>
      <c r="F39" s="200">
        <v>0</v>
      </c>
      <c r="H39" s="180">
        <v>0</v>
      </c>
      <c r="J39" s="200">
        <v>0</v>
      </c>
    </row>
    <row r="40" spans="1:10" ht="21" customHeight="1" thickBot="1" x14ac:dyDescent="0.35">
      <c r="A40" s="199"/>
      <c r="B40" s="192"/>
      <c r="C40" s="192"/>
      <c r="D40" s="226">
        <f>D30</f>
        <v>341281</v>
      </c>
      <c r="E40" s="210"/>
      <c r="F40" s="226">
        <f>F30</f>
        <v>342601</v>
      </c>
      <c r="G40" s="210"/>
      <c r="H40" s="226">
        <f>H30</f>
        <v>178001</v>
      </c>
      <c r="I40" s="210"/>
      <c r="J40" s="226">
        <f>J30</f>
        <v>996015</v>
      </c>
    </row>
    <row r="41" spans="1:10" ht="9.65" customHeight="1" thickTop="1" x14ac:dyDescent="0.3">
      <c r="A41" s="194"/>
      <c r="B41" s="192"/>
      <c r="C41" s="192"/>
      <c r="D41" s="220"/>
      <c r="E41" s="220"/>
      <c r="F41" s="220"/>
      <c r="G41" s="220"/>
      <c r="H41" s="220"/>
      <c r="I41" s="220"/>
      <c r="J41" s="220"/>
    </row>
    <row r="42" spans="1:10" ht="21" customHeight="1" thickBot="1" x14ac:dyDescent="0.35">
      <c r="A42" s="198" t="s">
        <v>204</v>
      </c>
      <c r="B42" s="192">
        <v>7</v>
      </c>
      <c r="C42" s="192"/>
      <c r="D42" s="222">
        <v>0.85</v>
      </c>
      <c r="E42" s="223"/>
      <c r="F42" s="222">
        <v>1.04</v>
      </c>
      <c r="G42" s="223"/>
      <c r="H42" s="222">
        <v>0.44</v>
      </c>
      <c r="I42" s="223"/>
      <c r="J42" s="222">
        <v>3.03</v>
      </c>
    </row>
    <row r="43" spans="1:10" ht="9" customHeight="1" thickTop="1" x14ac:dyDescent="0.3">
      <c r="A43" s="224"/>
      <c r="B43" s="192"/>
      <c r="C43" s="192"/>
      <c r="D43" s="211"/>
      <c r="F43" s="211"/>
      <c r="H43" s="211"/>
      <c r="J43" s="211"/>
    </row>
  </sheetData>
  <sheetProtection formatCells="0" formatColumns="0" formatRows="0" insertColumns="0" insertRows="0" insertHyperlinks="0" deleteColumns="0" deleteRows="0" sort="0" autoFilter="0" pivotTables="0"/>
  <mergeCells count="9">
    <mergeCell ref="D3:F3"/>
    <mergeCell ref="H3:J3"/>
    <mergeCell ref="D4:F4"/>
    <mergeCell ref="H4:J4"/>
    <mergeCell ref="D5:F5"/>
    <mergeCell ref="H5:J5"/>
    <mergeCell ref="D6:F6"/>
    <mergeCell ref="H6:J6"/>
    <mergeCell ref="D8:J8"/>
  </mergeCells>
  <pageMargins left="0.55000000000000004" right="0.55000000000000004" top="0.48" bottom="0.25" header="0.5" footer="0.5"/>
  <pageSetup paperSize="9" scale="85" firstPageNumber="5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D58"/>
  <sheetViews>
    <sheetView view="pageBreakPreview" zoomScale="70" zoomScaleNormal="100" zoomScaleSheetLayoutView="70" workbookViewId="0">
      <selection activeCell="AC24" sqref="A23:AC24"/>
    </sheetView>
  </sheetViews>
  <sheetFormatPr defaultColWidth="9.09765625" defaultRowHeight="23.25" customHeight="1" x14ac:dyDescent="0.3"/>
  <cols>
    <col min="1" max="1" width="54.296875" style="187" customWidth="1"/>
    <col min="2" max="2" width="13.8984375" style="230" customWidth="1"/>
    <col min="3" max="3" width="0.69921875" style="179" customWidth="1"/>
    <col min="4" max="4" width="13.59765625" style="179" customWidth="1"/>
    <col min="5" max="5" width="0.8984375" style="179" customWidth="1"/>
    <col min="6" max="6" width="12.59765625" style="180" customWidth="1"/>
    <col min="7" max="7" width="0.8984375" style="179" customWidth="1"/>
    <col min="8" max="8" width="16.59765625" style="179" customWidth="1"/>
    <col min="9" max="9" width="0.8984375" style="179" customWidth="1"/>
    <col min="10" max="10" width="20" style="179" customWidth="1"/>
    <col min="11" max="11" width="0.8984375" style="179" customWidth="1"/>
    <col min="12" max="12" width="17.09765625" style="179" customWidth="1"/>
    <col min="13" max="13" width="0.8984375" style="179" customWidth="1"/>
    <col min="14" max="14" width="12.59765625" style="179" customWidth="1"/>
    <col min="15" max="15" width="0.8984375" style="179" customWidth="1"/>
    <col min="16" max="16" width="12.59765625" style="179" customWidth="1"/>
    <col min="17" max="17" width="0.8984375" style="179" customWidth="1"/>
    <col min="18" max="18" width="12.59765625" style="179" hidden="1" customWidth="1"/>
    <col min="19" max="19" width="4.59765625" style="179" hidden="1" customWidth="1"/>
    <col min="20" max="20" width="13.8984375" style="180" customWidth="1"/>
    <col min="21" max="21" width="0.8984375" style="179" customWidth="1"/>
    <col min="22" max="22" width="12.59765625" style="180" customWidth="1"/>
    <col min="23" max="23" width="0.8984375" style="211" customWidth="1"/>
    <col min="24" max="24" width="12.59765625" style="180" customWidth="1"/>
    <col min="25" max="25" width="0.8984375" style="211" customWidth="1"/>
    <col min="26" max="26" width="12.59765625" style="180" customWidth="1"/>
    <col min="27" max="28" width="1.3984375" style="182" customWidth="1"/>
    <col min="29" max="29" width="9.09765625" style="182"/>
    <col min="30" max="30" width="14.09765625" style="182" bestFit="1" customWidth="1"/>
    <col min="31" max="16384" width="9.09765625" style="182"/>
  </cols>
  <sheetData>
    <row r="1" spans="1:29" s="181" customFormat="1" ht="19.399999999999999" customHeight="1" x14ac:dyDescent="0.4">
      <c r="A1" s="177" t="str">
        <f>'BS 2-3'!A1</f>
        <v>T.Man Pharmaceutical Public Company Limited and its Subsidiaries</v>
      </c>
      <c r="B1" s="230"/>
      <c r="C1" s="179"/>
      <c r="D1" s="179"/>
      <c r="E1" s="179"/>
      <c r="F1" s="180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80"/>
      <c r="U1" s="179"/>
      <c r="V1" s="180"/>
      <c r="W1" s="211"/>
      <c r="X1" s="180"/>
      <c r="Y1" s="211"/>
      <c r="Z1" s="180"/>
    </row>
    <row r="2" spans="1:29" s="184" customFormat="1" ht="19.399999999999999" customHeight="1" x14ac:dyDescent="0.35">
      <c r="A2" s="231" t="s">
        <v>79</v>
      </c>
      <c r="B2" s="230"/>
      <c r="C2" s="179"/>
      <c r="D2" s="179"/>
      <c r="E2" s="179"/>
      <c r="F2" s="180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80"/>
      <c r="U2" s="179"/>
      <c r="V2" s="180"/>
      <c r="W2" s="211"/>
      <c r="X2" s="180"/>
      <c r="Y2" s="211"/>
      <c r="Z2" s="180"/>
    </row>
    <row r="3" spans="1:29" ht="19.399999999999999" customHeight="1" x14ac:dyDescent="0.3">
      <c r="A3" s="194"/>
      <c r="D3" s="290" t="s">
        <v>188</v>
      </c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</row>
    <row r="4" spans="1:29" ht="14" x14ac:dyDescent="0.3">
      <c r="A4" s="194"/>
      <c r="B4" s="194"/>
      <c r="C4" s="230"/>
      <c r="E4" s="232"/>
      <c r="G4" s="178"/>
      <c r="H4" s="289" t="s">
        <v>178</v>
      </c>
      <c r="I4" s="289"/>
      <c r="J4" s="289"/>
      <c r="K4" s="289"/>
      <c r="L4" s="289"/>
      <c r="M4" s="289"/>
      <c r="N4" s="289"/>
      <c r="O4" s="178"/>
      <c r="P4" s="291" t="s">
        <v>181</v>
      </c>
      <c r="Q4" s="291"/>
      <c r="R4" s="291"/>
      <c r="S4" s="291"/>
      <c r="T4" s="291"/>
      <c r="U4" s="178"/>
      <c r="W4" s="180"/>
      <c r="Y4" s="180"/>
    </row>
    <row r="5" spans="1:29" ht="21" customHeight="1" x14ac:dyDescent="0.3">
      <c r="A5" s="194"/>
      <c r="B5" s="194"/>
      <c r="C5" s="230"/>
      <c r="E5" s="232"/>
      <c r="G5" s="178"/>
      <c r="H5" s="178"/>
      <c r="I5" s="178"/>
      <c r="J5" s="195" t="s">
        <v>241</v>
      </c>
      <c r="K5" s="178"/>
      <c r="L5" s="178"/>
      <c r="M5" s="178"/>
      <c r="N5" s="178"/>
      <c r="O5" s="178"/>
      <c r="P5" s="178"/>
      <c r="Q5" s="178"/>
      <c r="R5" s="233"/>
      <c r="S5" s="233"/>
      <c r="T5" s="233"/>
      <c r="U5" s="178"/>
      <c r="W5" s="180"/>
      <c r="Y5" s="180"/>
    </row>
    <row r="6" spans="1:29" ht="20" x14ac:dyDescent="0.6">
      <c r="A6" s="194"/>
      <c r="B6" s="194"/>
      <c r="C6" s="230"/>
      <c r="D6" s="178"/>
      <c r="E6" s="232"/>
      <c r="F6" s="234"/>
      <c r="G6" s="178"/>
      <c r="H6" s="235"/>
      <c r="I6" s="178"/>
      <c r="J6" s="195" t="s">
        <v>243</v>
      </c>
      <c r="K6" s="235"/>
      <c r="L6" s="195" t="s">
        <v>205</v>
      </c>
      <c r="M6" s="178"/>
      <c r="N6" s="178"/>
      <c r="O6" s="178"/>
      <c r="P6" s="178"/>
      <c r="Q6" s="178"/>
      <c r="R6" s="178"/>
      <c r="S6" s="178"/>
      <c r="T6" s="234"/>
      <c r="U6" s="178"/>
      <c r="V6" s="195" t="s">
        <v>50</v>
      </c>
      <c r="W6" s="236"/>
      <c r="X6" s="190"/>
      <c r="Z6" s="190"/>
      <c r="AA6" s="237"/>
    </row>
    <row r="7" spans="1:29" ht="19.399999999999999" customHeight="1" x14ac:dyDescent="0.6">
      <c r="A7" s="194"/>
      <c r="B7" s="178"/>
      <c r="C7" s="192"/>
      <c r="D7" s="178" t="s">
        <v>95</v>
      </c>
      <c r="F7" s="195"/>
      <c r="G7" s="178"/>
      <c r="H7" s="195" t="s">
        <v>186</v>
      </c>
      <c r="I7" s="178"/>
      <c r="J7" s="195" t="s">
        <v>244</v>
      </c>
      <c r="K7" s="235"/>
      <c r="L7" s="195" t="s">
        <v>206</v>
      </c>
      <c r="M7" s="178"/>
      <c r="N7" s="178"/>
      <c r="O7" s="178"/>
      <c r="P7" s="178"/>
      <c r="Q7" s="178"/>
      <c r="R7" s="178"/>
      <c r="S7" s="178"/>
      <c r="T7" s="195"/>
      <c r="U7" s="178"/>
      <c r="V7" s="195" t="s">
        <v>32</v>
      </c>
      <c r="W7" s="234"/>
      <c r="X7" s="195" t="s">
        <v>33</v>
      </c>
      <c r="Y7" s="234"/>
      <c r="AA7" s="238"/>
    </row>
    <row r="8" spans="1:29" ht="19.399999999999999" customHeight="1" x14ac:dyDescent="0.6">
      <c r="A8" s="194"/>
      <c r="B8" s="178"/>
      <c r="C8" s="192"/>
      <c r="D8" s="178" t="s">
        <v>182</v>
      </c>
      <c r="F8" s="195" t="s">
        <v>98</v>
      </c>
      <c r="G8" s="178"/>
      <c r="H8" s="195" t="s">
        <v>184</v>
      </c>
      <c r="I8" s="178"/>
      <c r="J8" s="195" t="s">
        <v>245</v>
      </c>
      <c r="K8" s="235"/>
      <c r="L8" s="195" t="s">
        <v>207</v>
      </c>
      <c r="M8" s="178"/>
      <c r="N8" s="178"/>
      <c r="O8" s="178"/>
      <c r="P8" s="178"/>
      <c r="Q8" s="178"/>
      <c r="R8" s="178"/>
      <c r="S8" s="178"/>
      <c r="T8" s="195"/>
      <c r="U8" s="178"/>
      <c r="V8" s="195" t="s">
        <v>49</v>
      </c>
      <c r="W8" s="234"/>
      <c r="X8" s="195" t="s">
        <v>34</v>
      </c>
      <c r="Y8" s="234"/>
      <c r="Z8" s="195" t="s">
        <v>36</v>
      </c>
      <c r="AA8" s="238"/>
    </row>
    <row r="9" spans="1:29" ht="19.399999999999999" customHeight="1" x14ac:dyDescent="0.6">
      <c r="A9" s="194"/>
      <c r="B9" s="192" t="s">
        <v>25</v>
      </c>
      <c r="C9" s="192"/>
      <c r="D9" s="178" t="s">
        <v>183</v>
      </c>
      <c r="F9" s="195" t="s">
        <v>97</v>
      </c>
      <c r="G9" s="178"/>
      <c r="H9" s="195" t="s">
        <v>185</v>
      </c>
      <c r="I9" s="178"/>
      <c r="J9" s="195" t="s">
        <v>242</v>
      </c>
      <c r="K9" s="235"/>
      <c r="L9" s="195" t="s">
        <v>187</v>
      </c>
      <c r="M9" s="178"/>
      <c r="N9" s="178" t="s">
        <v>36</v>
      </c>
      <c r="O9" s="178"/>
      <c r="P9" s="178" t="s">
        <v>218</v>
      </c>
      <c r="Q9" s="178"/>
      <c r="R9" s="178" t="s">
        <v>218</v>
      </c>
      <c r="S9" s="178"/>
      <c r="T9" s="195" t="s">
        <v>30</v>
      </c>
      <c r="U9" s="178"/>
      <c r="V9" s="195" t="s">
        <v>154</v>
      </c>
      <c r="W9" s="234"/>
      <c r="X9" s="195" t="s">
        <v>35</v>
      </c>
      <c r="Y9" s="234"/>
      <c r="Z9" s="195" t="s">
        <v>37</v>
      </c>
      <c r="AA9" s="238"/>
    </row>
    <row r="10" spans="1:29" ht="19.399999999999999" customHeight="1" x14ac:dyDescent="0.3">
      <c r="A10" s="179"/>
      <c r="D10" s="288" t="s">
        <v>51</v>
      </c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39"/>
      <c r="AB10" s="240"/>
      <c r="AC10" s="238"/>
    </row>
    <row r="11" spans="1:29" ht="19" customHeight="1" x14ac:dyDescent="0.3">
      <c r="A11" s="191" t="s">
        <v>233</v>
      </c>
      <c r="B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239"/>
      <c r="AB11" s="240"/>
      <c r="AC11" s="238"/>
    </row>
    <row r="12" spans="1:29" ht="18.649999999999999" customHeight="1" x14ac:dyDescent="0.3">
      <c r="A12" s="199" t="s">
        <v>214</v>
      </c>
      <c r="B12" s="192"/>
      <c r="C12" s="232"/>
      <c r="D12" s="246">
        <v>246430</v>
      </c>
      <c r="E12" s="246"/>
      <c r="F12" s="246">
        <v>305878</v>
      </c>
      <c r="G12" s="246"/>
      <c r="H12" s="246">
        <v>-24945</v>
      </c>
      <c r="I12" s="246"/>
      <c r="J12" s="246">
        <v>0</v>
      </c>
      <c r="K12" s="246"/>
      <c r="L12" s="246">
        <v>-1428</v>
      </c>
      <c r="M12" s="246"/>
      <c r="N12" s="253">
        <f>SUM(H12:L12)</f>
        <v>-26373</v>
      </c>
      <c r="O12" s="246"/>
      <c r="P12" s="246">
        <v>6200</v>
      </c>
      <c r="Q12" s="246"/>
      <c r="R12" s="246">
        <v>0</v>
      </c>
      <c r="S12" s="246"/>
      <c r="T12" s="246">
        <v>987260</v>
      </c>
      <c r="U12" s="246"/>
      <c r="V12" s="253">
        <f>SUM(D12,F12,N12,P12,R12:T12)</f>
        <v>1519395</v>
      </c>
      <c r="W12" s="246"/>
      <c r="X12" s="246">
        <v>3</v>
      </c>
      <c r="Y12" s="246"/>
      <c r="Z12" s="253">
        <f>SUM(V12,X12)</f>
        <v>1519398</v>
      </c>
      <c r="AA12" s="244"/>
    </row>
    <row r="13" spans="1:29" s="212" customFormat="1" ht="10" customHeight="1" x14ac:dyDescent="0.3">
      <c r="A13" s="202"/>
      <c r="B13" s="192"/>
      <c r="C13" s="232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2"/>
    </row>
    <row r="14" spans="1:29" ht="19" customHeight="1" x14ac:dyDescent="0.3">
      <c r="A14" s="202" t="s">
        <v>39</v>
      </c>
      <c r="B14" s="192"/>
      <c r="C14" s="178"/>
      <c r="D14" s="219"/>
      <c r="E14" s="247"/>
      <c r="F14" s="219"/>
      <c r="G14" s="247"/>
      <c r="H14" s="219"/>
      <c r="I14" s="247"/>
      <c r="J14" s="219"/>
      <c r="K14" s="247"/>
      <c r="L14" s="219"/>
      <c r="M14" s="247"/>
      <c r="N14" s="219"/>
      <c r="O14" s="219"/>
      <c r="P14" s="219"/>
      <c r="Q14" s="247"/>
      <c r="R14" s="247"/>
      <c r="S14" s="247"/>
      <c r="T14" s="219"/>
      <c r="U14" s="247"/>
      <c r="V14" s="219"/>
      <c r="W14" s="247"/>
      <c r="X14" s="219"/>
      <c r="Y14" s="247"/>
      <c r="Z14" s="219"/>
      <c r="AA14" s="244"/>
    </row>
    <row r="15" spans="1:29" ht="19" customHeight="1" x14ac:dyDescent="0.35">
      <c r="A15" s="203" t="s">
        <v>226</v>
      </c>
      <c r="B15" s="192"/>
      <c r="C15" s="178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4"/>
    </row>
    <row r="16" spans="1:29" ht="19" customHeight="1" x14ac:dyDescent="0.3">
      <c r="A16" s="179" t="s">
        <v>284</v>
      </c>
      <c r="B16" s="192"/>
      <c r="C16" s="178"/>
      <c r="D16" s="219">
        <v>0</v>
      </c>
      <c r="E16" s="248"/>
      <c r="F16" s="219">
        <v>0</v>
      </c>
      <c r="G16" s="248"/>
      <c r="H16" s="219">
        <v>0</v>
      </c>
      <c r="I16" s="248"/>
      <c r="J16" s="219">
        <v>-225405</v>
      </c>
      <c r="K16" s="248"/>
      <c r="L16" s="219">
        <v>0</v>
      </c>
      <c r="M16" s="248"/>
      <c r="N16" s="254">
        <f>SUM(H16:L16)</f>
        <v>-225405</v>
      </c>
      <c r="O16" s="247"/>
      <c r="P16" s="219">
        <v>0</v>
      </c>
      <c r="Q16" s="248"/>
      <c r="R16" s="248"/>
      <c r="S16" s="248"/>
      <c r="T16" s="219">
        <v>-1110247</v>
      </c>
      <c r="U16" s="248"/>
      <c r="V16" s="254">
        <f>SUM(D16,F16,N16,T16)</f>
        <v>-1335652</v>
      </c>
      <c r="W16" s="248"/>
      <c r="X16" s="219">
        <v>-3</v>
      </c>
      <c r="Y16" s="248"/>
      <c r="Z16" s="254">
        <f t="shared" ref="Z16" si="0">SUM(V16,X16)</f>
        <v>-1335655</v>
      </c>
      <c r="AA16" s="242"/>
    </row>
    <row r="17" spans="1:30" ht="19" customHeight="1" x14ac:dyDescent="0.35">
      <c r="A17" s="203" t="s">
        <v>249</v>
      </c>
      <c r="B17" s="192"/>
      <c r="C17" s="178"/>
      <c r="D17" s="256">
        <f>SUM(D16:D16)</f>
        <v>0</v>
      </c>
      <c r="E17" s="248"/>
      <c r="F17" s="256">
        <f>SUM(F16:F16)</f>
        <v>0</v>
      </c>
      <c r="G17" s="248"/>
      <c r="H17" s="256">
        <f>SUM(H16:H16)</f>
        <v>0</v>
      </c>
      <c r="I17" s="248"/>
      <c r="J17" s="256">
        <f>SUM(J16:J16)</f>
        <v>-225405</v>
      </c>
      <c r="K17" s="248"/>
      <c r="L17" s="256">
        <f>SUM(L16:L16)</f>
        <v>0</v>
      </c>
      <c r="M17" s="248"/>
      <c r="N17" s="256">
        <f>SUM(N16:N16)</f>
        <v>-225405</v>
      </c>
      <c r="O17" s="246"/>
      <c r="P17" s="256">
        <f>SUM(P16:P16)</f>
        <v>0</v>
      </c>
      <c r="Q17" s="248"/>
      <c r="R17" s="249">
        <f>SUM(R16:R16)</f>
        <v>0</v>
      </c>
      <c r="S17" s="248"/>
      <c r="T17" s="256">
        <f>SUM(T16:T16)</f>
        <v>-1110247</v>
      </c>
      <c r="U17" s="248"/>
      <c r="V17" s="256">
        <f>SUM(V16:V16)</f>
        <v>-1335652</v>
      </c>
      <c r="W17" s="248"/>
      <c r="X17" s="256">
        <f>SUM(X16:X16)</f>
        <v>-3</v>
      </c>
      <c r="Y17" s="248"/>
      <c r="Z17" s="256">
        <f>SUM(Z16:Z16)</f>
        <v>-1335655</v>
      </c>
      <c r="AA17" s="242"/>
    </row>
    <row r="18" spans="1:30" ht="10" customHeight="1" x14ac:dyDescent="0.3">
      <c r="A18" s="202"/>
      <c r="B18" s="192"/>
      <c r="C18" s="178"/>
      <c r="D18" s="248"/>
      <c r="E18" s="246"/>
      <c r="F18" s="248"/>
      <c r="G18" s="246"/>
      <c r="H18" s="248"/>
      <c r="I18" s="246"/>
      <c r="J18" s="248"/>
      <c r="K18" s="246"/>
      <c r="L18" s="248"/>
      <c r="M18" s="246"/>
      <c r="N18" s="248"/>
      <c r="O18" s="248"/>
      <c r="P18" s="248"/>
      <c r="Q18" s="246"/>
      <c r="R18" s="246"/>
      <c r="S18" s="246"/>
      <c r="T18" s="248"/>
      <c r="U18" s="246"/>
      <c r="V18" s="248"/>
      <c r="W18" s="246"/>
      <c r="X18" s="248"/>
      <c r="Y18" s="246"/>
      <c r="Z18" s="248"/>
      <c r="AA18" s="242"/>
    </row>
    <row r="19" spans="1:30" s="212" customFormat="1" ht="19" customHeight="1" x14ac:dyDescent="0.35">
      <c r="A19" s="202" t="s">
        <v>69</v>
      </c>
      <c r="B19" s="250"/>
      <c r="C19" s="232"/>
      <c r="D19" s="275">
        <f>SUM(D17)</f>
        <v>0</v>
      </c>
      <c r="E19" s="248"/>
      <c r="F19" s="275">
        <f>SUM(F17)</f>
        <v>0</v>
      </c>
      <c r="G19" s="248"/>
      <c r="H19" s="275">
        <f>SUM(H17)</f>
        <v>0</v>
      </c>
      <c r="I19" s="248"/>
      <c r="J19" s="275">
        <f>SUM(J17)</f>
        <v>-225405</v>
      </c>
      <c r="K19" s="248"/>
      <c r="L19" s="275">
        <f>SUM(L17)</f>
        <v>0</v>
      </c>
      <c r="M19" s="248"/>
      <c r="N19" s="275">
        <f>SUM(N17)</f>
        <v>-225405</v>
      </c>
      <c r="O19" s="246"/>
      <c r="P19" s="275">
        <f>SUM(P17)</f>
        <v>0</v>
      </c>
      <c r="Q19" s="248"/>
      <c r="R19" s="251" t="e">
        <f>SUM(R17,#REF!)</f>
        <v>#REF!</v>
      </c>
      <c r="S19" s="248"/>
      <c r="T19" s="275">
        <f>SUM(T17)</f>
        <v>-1110247</v>
      </c>
      <c r="U19" s="248"/>
      <c r="V19" s="275">
        <f>SUM(V17)</f>
        <v>-1335652</v>
      </c>
      <c r="W19" s="248"/>
      <c r="X19" s="275">
        <f>SUM(X17)</f>
        <v>-3</v>
      </c>
      <c r="Y19" s="248"/>
      <c r="Z19" s="275">
        <f>SUM(Z17)</f>
        <v>-1335655</v>
      </c>
    </row>
    <row r="20" spans="1:30" s="212" customFormat="1" ht="10" customHeight="1" x14ac:dyDescent="0.35">
      <c r="A20" s="199"/>
      <c r="B20" s="250"/>
      <c r="C20" s="232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</row>
    <row r="21" spans="1:30" s="212" customFormat="1" ht="19" customHeight="1" x14ac:dyDescent="0.3">
      <c r="A21" s="191" t="s">
        <v>75</v>
      </c>
      <c r="B21" s="192"/>
      <c r="C21" s="232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2"/>
    </row>
    <row r="22" spans="1:30" s="212" customFormat="1" ht="19" customHeight="1" x14ac:dyDescent="0.3">
      <c r="A22" s="194" t="s">
        <v>286</v>
      </c>
      <c r="B22" s="192"/>
      <c r="C22" s="232"/>
      <c r="D22" s="219">
        <v>0</v>
      </c>
      <c r="E22" s="219"/>
      <c r="F22" s="219">
        <v>0</v>
      </c>
      <c r="G22" s="219"/>
      <c r="H22" s="219">
        <v>0</v>
      </c>
      <c r="I22" s="219"/>
      <c r="J22" s="219">
        <v>0</v>
      </c>
      <c r="K22" s="219"/>
      <c r="L22" s="219">
        <v>0</v>
      </c>
      <c r="M22" s="219"/>
      <c r="N22" s="254">
        <f>SUM(H22:L22)</f>
        <v>0</v>
      </c>
      <c r="O22" s="247"/>
      <c r="P22" s="247">
        <v>0</v>
      </c>
      <c r="Q22" s="219"/>
      <c r="R22" s="219">
        <v>0</v>
      </c>
      <c r="S22" s="219"/>
      <c r="T22" s="258">
        <f>'PL 5'!F26</f>
        <v>342601</v>
      </c>
      <c r="U22" s="219"/>
      <c r="V22" s="254">
        <f>SUM(D22,F22,N22,R22:T22)</f>
        <v>342601</v>
      </c>
      <c r="W22" s="219"/>
      <c r="X22" s="219">
        <v>0</v>
      </c>
      <c r="Y22" s="219"/>
      <c r="Z22" s="254">
        <f>SUM(V22,X22)</f>
        <v>342601</v>
      </c>
      <c r="AA22" s="242"/>
    </row>
    <row r="23" spans="1:30" s="212" customFormat="1" ht="19" customHeight="1" x14ac:dyDescent="0.3">
      <c r="A23" s="194" t="s">
        <v>287</v>
      </c>
      <c r="B23" s="192"/>
      <c r="C23" s="232"/>
      <c r="D23" s="219">
        <v>0</v>
      </c>
      <c r="E23" s="219"/>
      <c r="F23" s="219">
        <v>0</v>
      </c>
      <c r="G23" s="219"/>
      <c r="H23" s="219">
        <v>0</v>
      </c>
      <c r="I23" s="219"/>
      <c r="J23" s="219">
        <v>0</v>
      </c>
      <c r="K23" s="219"/>
      <c r="L23" s="219">
        <v>0</v>
      </c>
      <c r="M23" s="219"/>
      <c r="N23" s="254">
        <f>SUM(H23:L23)</f>
        <v>0</v>
      </c>
      <c r="O23" s="247"/>
      <c r="P23" s="219">
        <v>0</v>
      </c>
      <c r="Q23" s="219"/>
      <c r="R23" s="219">
        <v>0</v>
      </c>
      <c r="S23" s="219"/>
      <c r="T23" s="219">
        <v>0</v>
      </c>
      <c r="U23" s="219"/>
      <c r="V23" s="255">
        <f>SUM(D23,F23,N23,R23:T23)</f>
        <v>0</v>
      </c>
      <c r="W23" s="219"/>
      <c r="X23" s="219">
        <v>0</v>
      </c>
      <c r="Y23" s="219"/>
      <c r="Z23" s="255">
        <f t="shared" ref="Z23" si="1">SUM(V23,X23)</f>
        <v>0</v>
      </c>
      <c r="AA23" s="242"/>
    </row>
    <row r="24" spans="1:30" s="212" customFormat="1" ht="19" customHeight="1" x14ac:dyDescent="0.3">
      <c r="A24" s="191" t="s">
        <v>76</v>
      </c>
      <c r="B24" s="192"/>
      <c r="C24" s="232"/>
      <c r="D24" s="256">
        <f>SUM(D22:D23)</f>
        <v>0</v>
      </c>
      <c r="E24" s="248"/>
      <c r="F24" s="256">
        <f>SUM(F22:F23)</f>
        <v>0</v>
      </c>
      <c r="G24" s="248"/>
      <c r="H24" s="256">
        <f>SUM(H22:H23)</f>
        <v>0</v>
      </c>
      <c r="I24" s="248"/>
      <c r="J24" s="256">
        <f>SUM(J22:J23)</f>
        <v>0</v>
      </c>
      <c r="K24" s="248"/>
      <c r="L24" s="256">
        <f>SUM(L22:L23)</f>
        <v>0</v>
      </c>
      <c r="M24" s="248"/>
      <c r="N24" s="256">
        <f>SUM(N22:N23)</f>
        <v>0</v>
      </c>
      <c r="O24" s="246"/>
      <c r="P24" s="256">
        <f>SUM(P22:P23)</f>
        <v>0</v>
      </c>
      <c r="Q24" s="248"/>
      <c r="R24" s="249">
        <f>SUM(R22:R23)</f>
        <v>0</v>
      </c>
      <c r="S24" s="248"/>
      <c r="T24" s="256">
        <f>SUM(T22:T23)</f>
        <v>342601</v>
      </c>
      <c r="U24" s="248"/>
      <c r="V24" s="256">
        <f>SUM(V22:V23)</f>
        <v>342601</v>
      </c>
      <c r="W24" s="248"/>
      <c r="X24" s="249">
        <f>SUM(X22:X23)</f>
        <v>0</v>
      </c>
      <c r="Y24" s="248"/>
      <c r="Z24" s="256">
        <f>SUM(Z22:Z23)</f>
        <v>342601</v>
      </c>
      <c r="AA24" s="242"/>
    </row>
    <row r="25" spans="1:30" s="212" customFormat="1" ht="10" customHeight="1" x14ac:dyDescent="0.3">
      <c r="A25" s="191"/>
      <c r="B25" s="192"/>
      <c r="C25" s="232"/>
      <c r="D25" s="247"/>
      <c r="E25" s="246"/>
      <c r="F25" s="247"/>
      <c r="G25" s="246"/>
      <c r="H25" s="247"/>
      <c r="I25" s="246"/>
      <c r="J25" s="247"/>
      <c r="K25" s="246"/>
      <c r="L25" s="247"/>
      <c r="M25" s="246"/>
      <c r="N25" s="247"/>
      <c r="O25" s="247"/>
      <c r="P25" s="219"/>
      <c r="Q25" s="246"/>
      <c r="R25" s="246"/>
      <c r="S25" s="246"/>
      <c r="T25" s="247"/>
      <c r="U25" s="246"/>
      <c r="V25" s="246"/>
      <c r="W25" s="246"/>
      <c r="X25" s="246"/>
      <c r="Y25" s="246"/>
      <c r="Z25" s="246"/>
      <c r="AA25" s="242"/>
    </row>
    <row r="26" spans="1:30" ht="19" customHeight="1" thickBot="1" x14ac:dyDescent="0.35">
      <c r="A26" s="202" t="s">
        <v>234</v>
      </c>
      <c r="B26" s="192"/>
      <c r="C26" s="178"/>
      <c r="D26" s="257">
        <f>SUM(D12,D19,D24)</f>
        <v>246430</v>
      </c>
      <c r="E26" s="246"/>
      <c r="F26" s="257">
        <f>SUM(F12,F19,F24)</f>
        <v>305878</v>
      </c>
      <c r="G26" s="246"/>
      <c r="H26" s="257">
        <f>SUM(H12,H19,H24)</f>
        <v>-24945</v>
      </c>
      <c r="I26" s="246"/>
      <c r="J26" s="257">
        <f>SUM(J12,J19,J24)</f>
        <v>-225405</v>
      </c>
      <c r="K26" s="246"/>
      <c r="L26" s="257">
        <f>SUM(L12,L19,L24)</f>
        <v>-1428</v>
      </c>
      <c r="M26" s="246"/>
      <c r="N26" s="257">
        <f>SUM(N12,N19,N24)</f>
        <v>-251778</v>
      </c>
      <c r="O26" s="246"/>
      <c r="P26" s="257">
        <f>SUM(P12,P19,P24)</f>
        <v>6200</v>
      </c>
      <c r="Q26" s="246"/>
      <c r="R26" s="252" t="e">
        <f>SUM(R12,R19,R24,#REF!)</f>
        <v>#REF!</v>
      </c>
      <c r="S26" s="246"/>
      <c r="T26" s="257">
        <f>SUM(T12,T19,T24)</f>
        <v>219614</v>
      </c>
      <c r="U26" s="246"/>
      <c r="V26" s="257">
        <f>SUM(V12,V19,V24)</f>
        <v>526344</v>
      </c>
      <c r="W26" s="246"/>
      <c r="X26" s="257">
        <f>SUM(X12,X19,X24)</f>
        <v>0</v>
      </c>
      <c r="Y26" s="246"/>
      <c r="Z26" s="257">
        <f>SUM(Z12,Z19,Z24)</f>
        <v>526344</v>
      </c>
      <c r="AA26" s="244"/>
    </row>
    <row r="27" spans="1:30" ht="10" customHeight="1" thickTop="1" x14ac:dyDescent="0.3">
      <c r="A27" s="179"/>
      <c r="B27" s="192"/>
      <c r="C27" s="178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19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4"/>
    </row>
    <row r="28" spans="1:30" ht="19.5" customHeight="1" x14ac:dyDescent="0.3">
      <c r="A28" s="191" t="s">
        <v>274</v>
      </c>
      <c r="B28" s="192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39"/>
      <c r="Z28" s="240"/>
      <c r="AA28" s="238"/>
    </row>
    <row r="29" spans="1:30" s="212" customFormat="1" ht="19.5" customHeight="1" x14ac:dyDescent="0.3">
      <c r="A29" s="202" t="s">
        <v>253</v>
      </c>
      <c r="B29" s="192"/>
      <c r="C29" s="232"/>
      <c r="D29" s="246">
        <v>300003</v>
      </c>
      <c r="E29" s="246">
        <v>0</v>
      </c>
      <c r="F29" s="246">
        <v>1393892</v>
      </c>
      <c r="G29" s="246">
        <v>0</v>
      </c>
      <c r="H29" s="246">
        <v>-24945</v>
      </c>
      <c r="I29" s="246">
        <v>0</v>
      </c>
      <c r="J29" s="246">
        <v>-225405</v>
      </c>
      <c r="K29" s="246"/>
      <c r="L29" s="246">
        <v>-1428</v>
      </c>
      <c r="M29" s="246"/>
      <c r="N29" s="253">
        <f>SUM(H29:L29)</f>
        <v>-251778</v>
      </c>
      <c r="O29" s="246"/>
      <c r="P29" s="246">
        <v>30000</v>
      </c>
      <c r="Q29" s="246">
        <v>0</v>
      </c>
      <c r="R29" s="246">
        <v>297818</v>
      </c>
      <c r="S29" s="246"/>
      <c r="T29" s="246">
        <v>297818</v>
      </c>
      <c r="V29" s="253">
        <f>SUM(D29,F29,N29,P29:R29)</f>
        <v>1769935</v>
      </c>
      <c r="W29" s="246"/>
      <c r="X29" s="246">
        <v>0</v>
      </c>
      <c r="Y29" s="246"/>
      <c r="Z29" s="253">
        <f>SUM(V29,X29)</f>
        <v>1769935</v>
      </c>
      <c r="AD29" s="277"/>
    </row>
    <row r="30" spans="1:30" s="212" customFormat="1" ht="10" customHeight="1" x14ac:dyDescent="0.3">
      <c r="A30" s="202"/>
      <c r="B30" s="192"/>
      <c r="C30" s="232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  <c r="Q30" s="246"/>
      <c r="R30" s="246"/>
      <c r="S30" s="246"/>
      <c r="T30" s="246"/>
      <c r="V30" s="246"/>
      <c r="W30" s="246"/>
      <c r="X30" s="246"/>
      <c r="Y30" s="246"/>
      <c r="Z30" s="246"/>
      <c r="AD30" s="277"/>
    </row>
    <row r="31" spans="1:30" ht="19.5" customHeight="1" x14ac:dyDescent="0.3">
      <c r="A31" s="202" t="s">
        <v>39</v>
      </c>
      <c r="B31" s="192"/>
      <c r="C31" s="178"/>
      <c r="D31" s="219"/>
      <c r="E31" s="247"/>
      <c r="F31" s="219"/>
      <c r="G31" s="247"/>
      <c r="H31" s="219"/>
      <c r="I31" s="247"/>
      <c r="J31" s="219"/>
      <c r="K31" s="247"/>
      <c r="L31" s="219"/>
      <c r="M31" s="247"/>
      <c r="N31" s="219"/>
      <c r="O31" s="247"/>
      <c r="P31" s="247"/>
      <c r="Q31" s="247"/>
      <c r="R31" s="219"/>
      <c r="S31" s="247"/>
      <c r="T31" s="219"/>
      <c r="U31" s="182"/>
      <c r="V31" s="219"/>
      <c r="W31" s="247"/>
      <c r="X31" s="219"/>
      <c r="Y31" s="247"/>
      <c r="Z31" s="219"/>
      <c r="AD31" s="278"/>
    </row>
    <row r="32" spans="1:30" ht="19.5" customHeight="1" x14ac:dyDescent="0.35">
      <c r="A32" s="203" t="s">
        <v>226</v>
      </c>
      <c r="B32" s="192"/>
      <c r="C32" s="178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182"/>
      <c r="V32" s="247"/>
      <c r="W32" s="247"/>
      <c r="X32" s="247"/>
      <c r="Y32" s="247"/>
      <c r="Z32" s="247"/>
      <c r="AD32" s="278"/>
    </row>
    <row r="33" spans="1:30" ht="19.5" customHeight="1" x14ac:dyDescent="0.3">
      <c r="A33" s="179" t="s">
        <v>284</v>
      </c>
      <c r="B33" s="192">
        <v>8</v>
      </c>
      <c r="C33" s="178"/>
      <c r="D33" s="219">
        <v>0</v>
      </c>
      <c r="E33" s="248"/>
      <c r="F33" s="219">
        <v>0</v>
      </c>
      <c r="G33" s="248"/>
      <c r="H33" s="219">
        <v>0</v>
      </c>
      <c r="I33" s="248"/>
      <c r="J33" s="219">
        <v>0</v>
      </c>
      <c r="K33" s="248"/>
      <c r="L33" s="219">
        <v>0</v>
      </c>
      <c r="M33" s="248"/>
      <c r="N33" s="254">
        <f>SUM(H33:L33)</f>
        <v>0</v>
      </c>
      <c r="O33" s="248"/>
      <c r="P33" s="247">
        <v>0</v>
      </c>
      <c r="Q33" s="248"/>
      <c r="R33" s="219"/>
      <c r="S33" s="248"/>
      <c r="T33" s="219">
        <v>-176001</v>
      </c>
      <c r="U33" s="182"/>
      <c r="V33" s="254">
        <f>SUM(D33,F33,N33,T33)</f>
        <v>-176001</v>
      </c>
      <c r="W33" s="248"/>
      <c r="X33" s="219">
        <v>0</v>
      </c>
      <c r="Y33" s="248"/>
      <c r="Z33" s="254">
        <f t="shared" ref="Z33" si="2">SUM(V33,X33)</f>
        <v>-176001</v>
      </c>
      <c r="AD33" s="278"/>
    </row>
    <row r="34" spans="1:30" ht="19.5" customHeight="1" x14ac:dyDescent="0.35">
      <c r="A34" s="203" t="s">
        <v>249</v>
      </c>
      <c r="B34" s="192"/>
      <c r="C34" s="178"/>
      <c r="D34" s="256">
        <f>SUM(D33:D33)</f>
        <v>0</v>
      </c>
      <c r="E34" s="248"/>
      <c r="F34" s="256">
        <f>SUM(F33:F33)</f>
        <v>0</v>
      </c>
      <c r="G34" s="248"/>
      <c r="H34" s="256">
        <f>SUM(H33:H33)</f>
        <v>0</v>
      </c>
      <c r="I34" s="248"/>
      <c r="J34" s="256">
        <f>SUM(J33:J33)</f>
        <v>0</v>
      </c>
      <c r="K34" s="248"/>
      <c r="L34" s="256">
        <f>SUM(L33:L33)</f>
        <v>0</v>
      </c>
      <c r="M34" s="248"/>
      <c r="N34" s="256">
        <f>SUM(N33:N33)</f>
        <v>0</v>
      </c>
      <c r="O34" s="248"/>
      <c r="P34" s="256">
        <f>SUM(P33:P33)</f>
        <v>0</v>
      </c>
      <c r="Q34" s="248"/>
      <c r="R34" s="249">
        <f>SUM(R33:R33)</f>
        <v>0</v>
      </c>
      <c r="S34" s="248"/>
      <c r="T34" s="256">
        <f>SUM(T33:T33)</f>
        <v>-176001</v>
      </c>
      <c r="U34" s="182"/>
      <c r="V34" s="256">
        <f>SUM(V33:V33)</f>
        <v>-176001</v>
      </c>
      <c r="W34" s="248"/>
      <c r="X34" s="256">
        <f>SUM(X33)</f>
        <v>0</v>
      </c>
      <c r="Y34" s="248"/>
      <c r="Z34" s="256">
        <f>SUM(Z33:Z33)</f>
        <v>-176001</v>
      </c>
      <c r="AD34" s="278"/>
    </row>
    <row r="35" spans="1:30" ht="10" customHeight="1" x14ac:dyDescent="0.3">
      <c r="A35" s="202"/>
      <c r="B35" s="192"/>
      <c r="C35" s="178"/>
      <c r="D35" s="248"/>
      <c r="E35" s="246"/>
      <c r="F35" s="248"/>
      <c r="G35" s="246"/>
      <c r="H35" s="248"/>
      <c r="I35" s="246"/>
      <c r="J35" s="248"/>
      <c r="K35" s="246"/>
      <c r="L35" s="248"/>
      <c r="M35" s="246"/>
      <c r="N35" s="248"/>
      <c r="O35" s="246"/>
      <c r="P35" s="248"/>
      <c r="Q35" s="246"/>
      <c r="R35" s="248"/>
      <c r="S35" s="246"/>
      <c r="T35" s="248"/>
      <c r="U35" s="182"/>
      <c r="V35" s="248"/>
      <c r="W35" s="246"/>
      <c r="X35" s="248"/>
      <c r="Y35" s="246"/>
      <c r="Z35" s="248"/>
      <c r="AD35" s="278"/>
    </row>
    <row r="36" spans="1:30" s="212" customFormat="1" ht="19.5" customHeight="1" x14ac:dyDescent="0.35">
      <c r="A36" s="202" t="s">
        <v>69</v>
      </c>
      <c r="B36" s="250"/>
      <c r="C36" s="232"/>
      <c r="D36" s="275">
        <f>SUM(D34)</f>
        <v>0</v>
      </c>
      <c r="E36" s="248"/>
      <c r="F36" s="275">
        <f>SUM(F34)</f>
        <v>0</v>
      </c>
      <c r="G36" s="248"/>
      <c r="H36" s="275">
        <f>SUM(H34)</f>
        <v>0</v>
      </c>
      <c r="I36" s="248"/>
      <c r="J36" s="275">
        <f>SUM(J34)</f>
        <v>0</v>
      </c>
      <c r="K36" s="248"/>
      <c r="L36" s="275">
        <f>SUM(L34)</f>
        <v>0</v>
      </c>
      <c r="M36" s="248"/>
      <c r="N36" s="275">
        <f>SUM(N34)</f>
        <v>0</v>
      </c>
      <c r="O36" s="248"/>
      <c r="P36" s="275">
        <v>0</v>
      </c>
      <c r="Q36" s="248"/>
      <c r="R36" s="251" t="e">
        <f>SUM(R34,#REF!)</f>
        <v>#REF!</v>
      </c>
      <c r="S36" s="248"/>
      <c r="T36" s="275">
        <f>SUM(T34)</f>
        <v>-176001</v>
      </c>
      <c r="V36" s="275">
        <f>SUM(V34)</f>
        <v>-176001</v>
      </c>
      <c r="W36" s="248"/>
      <c r="X36" s="275">
        <f>SUM(X34)</f>
        <v>0</v>
      </c>
      <c r="Y36" s="248"/>
      <c r="Z36" s="275">
        <f>SUM(Z34)</f>
        <v>-176001</v>
      </c>
      <c r="AD36" s="277"/>
    </row>
    <row r="37" spans="1:30" s="212" customFormat="1" ht="10" customHeight="1" x14ac:dyDescent="0.35">
      <c r="A37" s="199"/>
      <c r="B37" s="250"/>
      <c r="C37" s="232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  <c r="R37" s="246"/>
      <c r="S37" s="246"/>
      <c r="T37" s="246"/>
      <c r="V37" s="246"/>
      <c r="W37" s="246"/>
      <c r="X37" s="246"/>
      <c r="Y37" s="246"/>
      <c r="Z37" s="246"/>
      <c r="AD37" s="277"/>
    </row>
    <row r="38" spans="1:30" s="212" customFormat="1" ht="19.5" customHeight="1" x14ac:dyDescent="0.3">
      <c r="A38" s="191" t="s">
        <v>75</v>
      </c>
      <c r="B38" s="192"/>
      <c r="C38" s="232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V38" s="246"/>
      <c r="W38" s="246"/>
      <c r="X38" s="246"/>
      <c r="Y38" s="246"/>
      <c r="Z38" s="246"/>
      <c r="AD38" s="277"/>
    </row>
    <row r="39" spans="1:30" s="212" customFormat="1" ht="19.5" customHeight="1" x14ac:dyDescent="0.3">
      <c r="A39" s="194" t="s">
        <v>286</v>
      </c>
      <c r="B39" s="192"/>
      <c r="C39" s="232"/>
      <c r="D39" s="219">
        <v>0</v>
      </c>
      <c r="E39" s="219"/>
      <c r="F39" s="219">
        <v>0</v>
      </c>
      <c r="G39" s="219"/>
      <c r="H39" s="219">
        <v>0</v>
      </c>
      <c r="I39" s="219"/>
      <c r="J39" s="219">
        <v>0</v>
      </c>
      <c r="K39" s="219"/>
      <c r="L39" s="219">
        <v>0</v>
      </c>
      <c r="M39" s="219"/>
      <c r="N39" s="254">
        <f>SUM(H39:L39)</f>
        <v>0</v>
      </c>
      <c r="O39" s="248"/>
      <c r="P39" s="219">
        <v>0</v>
      </c>
      <c r="Q39" s="248"/>
      <c r="R39" s="219">
        <f>'PL 4'!D9</f>
        <v>0</v>
      </c>
      <c r="S39" s="248"/>
      <c r="T39" s="258">
        <f>'PL 5'!D26</f>
        <v>341281</v>
      </c>
      <c r="V39" s="254">
        <f>SUM(D39,F39,N39,P39:T39)</f>
        <v>341281</v>
      </c>
      <c r="W39" s="248"/>
      <c r="X39" s="219">
        <v>0</v>
      </c>
      <c r="Y39" s="248"/>
      <c r="Z39" s="254">
        <f>SUM(V39,X39)</f>
        <v>341281</v>
      </c>
      <c r="AD39" s="277"/>
    </row>
    <row r="40" spans="1:30" s="212" customFormat="1" ht="19.5" customHeight="1" x14ac:dyDescent="0.3">
      <c r="A40" s="194" t="s">
        <v>287</v>
      </c>
      <c r="B40" s="192"/>
      <c r="C40" s="232"/>
      <c r="D40" s="219">
        <v>0</v>
      </c>
      <c r="E40" s="248"/>
      <c r="F40" s="219">
        <v>0</v>
      </c>
      <c r="G40" s="248"/>
      <c r="H40" s="219">
        <v>0</v>
      </c>
      <c r="I40" s="248"/>
      <c r="J40" s="219">
        <v>0</v>
      </c>
      <c r="K40" s="248"/>
      <c r="L40" s="219">
        <v>0</v>
      </c>
      <c r="M40" s="248"/>
      <c r="N40" s="254">
        <f>SUM(H40:L40)</f>
        <v>0</v>
      </c>
      <c r="O40" s="248"/>
      <c r="P40" s="219">
        <v>0</v>
      </c>
      <c r="Q40" s="248"/>
      <c r="R40" s="219"/>
      <c r="S40" s="248"/>
      <c r="T40" s="219">
        <v>0</v>
      </c>
      <c r="V40" s="255">
        <f>SUM(D40,F40,N40,P40:R40)</f>
        <v>0</v>
      </c>
      <c r="W40" s="248"/>
      <c r="X40" s="219">
        <v>0</v>
      </c>
      <c r="Y40" s="248"/>
      <c r="Z40" s="255">
        <f>SUM(V40,X40)</f>
        <v>0</v>
      </c>
      <c r="AD40" s="277"/>
    </row>
    <row r="41" spans="1:30" s="212" customFormat="1" ht="19.5" customHeight="1" x14ac:dyDescent="0.3">
      <c r="A41" s="191" t="s">
        <v>76</v>
      </c>
      <c r="B41" s="192"/>
      <c r="C41" s="232"/>
      <c r="D41" s="256">
        <f>SUM(D39:D40)</f>
        <v>0</v>
      </c>
      <c r="E41" s="248"/>
      <c r="F41" s="256">
        <f>SUM(F39:F40)</f>
        <v>0</v>
      </c>
      <c r="G41" s="248"/>
      <c r="H41" s="256">
        <f>SUM(H39:H40)</f>
        <v>0</v>
      </c>
      <c r="I41" s="248"/>
      <c r="J41" s="256">
        <f>SUM(J39:J40)</f>
        <v>0</v>
      </c>
      <c r="K41" s="248"/>
      <c r="L41" s="256">
        <f>SUM(L39:L40)</f>
        <v>0</v>
      </c>
      <c r="M41" s="248"/>
      <c r="N41" s="256">
        <f>SUM(N39:N40)</f>
        <v>0</v>
      </c>
      <c r="O41" s="248"/>
      <c r="P41" s="256">
        <f>SUM(P39:P40)</f>
        <v>0</v>
      </c>
      <c r="Q41" s="248"/>
      <c r="R41" s="249">
        <f>SUM(R39:R40)</f>
        <v>0</v>
      </c>
      <c r="S41" s="248"/>
      <c r="T41" s="256">
        <f>SUM(T39:T40)</f>
        <v>341281</v>
      </c>
      <c r="V41" s="256">
        <f>SUM(V39:V40)</f>
        <v>341281</v>
      </c>
      <c r="W41" s="248"/>
      <c r="X41" s="256">
        <f>SUM(X39:X40)</f>
        <v>0</v>
      </c>
      <c r="Y41" s="248"/>
      <c r="Z41" s="256">
        <f>SUM(Z39:Z40)</f>
        <v>341281</v>
      </c>
      <c r="AD41" s="277"/>
    </row>
    <row r="42" spans="1:30" s="212" customFormat="1" ht="10" customHeight="1" x14ac:dyDescent="0.3">
      <c r="A42" s="191"/>
      <c r="B42" s="192"/>
      <c r="C42" s="232"/>
      <c r="D42" s="247"/>
      <c r="E42" s="246"/>
      <c r="F42" s="247"/>
      <c r="G42" s="246"/>
      <c r="H42" s="247"/>
      <c r="I42" s="246"/>
      <c r="J42" s="247"/>
      <c r="K42" s="246"/>
      <c r="L42" s="247"/>
      <c r="M42" s="246"/>
      <c r="N42" s="247"/>
      <c r="O42" s="246"/>
      <c r="P42" s="246"/>
      <c r="Q42" s="246"/>
      <c r="R42" s="247"/>
      <c r="S42" s="246"/>
      <c r="T42" s="247"/>
      <c r="V42" s="246"/>
      <c r="W42" s="246"/>
      <c r="X42" s="246"/>
      <c r="Y42" s="246"/>
      <c r="Z42" s="246"/>
      <c r="AD42" s="277"/>
    </row>
    <row r="43" spans="1:30" ht="19.5" customHeight="1" thickBot="1" x14ac:dyDescent="0.35">
      <c r="A43" s="202" t="s">
        <v>275</v>
      </c>
      <c r="B43" s="192"/>
      <c r="C43" s="178"/>
      <c r="D43" s="257">
        <f>SUM(D29,D36,D41)</f>
        <v>300003</v>
      </c>
      <c r="E43" s="246"/>
      <c r="F43" s="257">
        <f>SUM(F29,F36,F41)</f>
        <v>1393892</v>
      </c>
      <c r="G43" s="246"/>
      <c r="H43" s="257">
        <f>SUM(H29,H36,H41)</f>
        <v>-24945</v>
      </c>
      <c r="I43" s="246"/>
      <c r="J43" s="257">
        <f>SUM(J29,J36,J41)</f>
        <v>-225405</v>
      </c>
      <c r="K43" s="246"/>
      <c r="L43" s="257">
        <f>SUM(L29,L36,L41)</f>
        <v>-1428</v>
      </c>
      <c r="M43" s="246"/>
      <c r="N43" s="257">
        <f>SUM(N29,N36,N41)</f>
        <v>-251778</v>
      </c>
      <c r="O43" s="246"/>
      <c r="P43" s="257">
        <f>SUM(P29,P36,P41)</f>
        <v>30000</v>
      </c>
      <c r="Q43" s="246"/>
      <c r="R43" s="252" t="e">
        <f>SUM(R29,R36,R41,#REF!)</f>
        <v>#REF!</v>
      </c>
      <c r="S43" s="246"/>
      <c r="T43" s="257">
        <f>SUM(T29,T36,T41)</f>
        <v>463098</v>
      </c>
      <c r="U43" s="182"/>
      <c r="V43" s="257">
        <f>SUM(V29,V36,V41)</f>
        <v>1935215</v>
      </c>
      <c r="W43" s="246"/>
      <c r="X43" s="257">
        <f>SUM(X29,X36,X41)</f>
        <v>0</v>
      </c>
      <c r="Y43" s="246"/>
      <c r="Z43" s="257">
        <f>SUM(Z29,Z36,Z41)</f>
        <v>1935215</v>
      </c>
      <c r="AD43" s="278"/>
    </row>
    <row r="44" spans="1:30" ht="23.25" customHeight="1" thickTop="1" x14ac:dyDescent="0.3">
      <c r="T44" s="269"/>
      <c r="Z44" s="269"/>
    </row>
    <row r="45" spans="1:30" s="212" customFormat="1" ht="19.399999999999999" hidden="1" customHeight="1" x14ac:dyDescent="0.3">
      <c r="A45" s="194" t="s">
        <v>211</v>
      </c>
      <c r="B45" s="192"/>
      <c r="C45" s="232"/>
      <c r="D45" s="219">
        <v>0</v>
      </c>
      <c r="E45" s="248"/>
      <c r="F45" s="219">
        <v>0</v>
      </c>
      <c r="G45" s="248"/>
      <c r="H45" s="219">
        <v>0</v>
      </c>
      <c r="I45" s="248"/>
      <c r="J45" s="219">
        <v>0</v>
      </c>
      <c r="K45" s="248"/>
      <c r="L45" s="219">
        <v>0</v>
      </c>
      <c r="M45" s="248"/>
      <c r="N45" s="247">
        <f>SUM(H45:L45)</f>
        <v>0</v>
      </c>
      <c r="O45" s="247"/>
      <c r="P45" s="247"/>
      <c r="Q45" s="248"/>
      <c r="R45" s="219">
        <v>0</v>
      </c>
      <c r="S45" s="248"/>
      <c r="T45" s="219" t="e">
        <f>#REF!</f>
        <v>#REF!</v>
      </c>
      <c r="U45" s="248"/>
      <c r="V45" s="218" t="e">
        <f>SUM(D45,F45,N45,R45:T45)</f>
        <v>#REF!</v>
      </c>
      <c r="W45" s="248"/>
      <c r="X45" s="219">
        <v>0</v>
      </c>
      <c r="Y45" s="248"/>
      <c r="Z45" s="218" t="e">
        <f t="shared" ref="Z45" si="3">SUM(V45,X45)</f>
        <v>#REF!</v>
      </c>
      <c r="AA45" s="242"/>
    </row>
    <row r="46" spans="1:30" s="212" customFormat="1" ht="19.399999999999999" hidden="1" customHeight="1" x14ac:dyDescent="0.3">
      <c r="A46" s="191" t="s">
        <v>76</v>
      </c>
      <c r="B46" s="192"/>
      <c r="C46" s="232"/>
      <c r="D46" s="249">
        <f>SUM(D45:D45)</f>
        <v>0</v>
      </c>
      <c r="E46" s="248"/>
      <c r="F46" s="249">
        <f>SUM(F45:F45)</f>
        <v>0</v>
      </c>
      <c r="G46" s="248"/>
      <c r="H46" s="249">
        <f>SUM(H45:H45)</f>
        <v>0</v>
      </c>
      <c r="I46" s="248"/>
      <c r="J46" s="249">
        <f>SUM(J45:J45)</f>
        <v>0</v>
      </c>
      <c r="K46" s="248"/>
      <c r="L46" s="249">
        <f>SUM(L45:L45)</f>
        <v>0</v>
      </c>
      <c r="M46" s="248"/>
      <c r="N46" s="249">
        <f>SUM(N45:N45)</f>
        <v>0</v>
      </c>
      <c r="O46" s="246"/>
      <c r="P46" s="246"/>
      <c r="Q46" s="248"/>
      <c r="R46" s="249">
        <f>SUM(R45:R45)</f>
        <v>0</v>
      </c>
      <c r="S46" s="248"/>
      <c r="T46" s="249" t="e">
        <f>SUM(T45:T45)</f>
        <v>#REF!</v>
      </c>
      <c r="U46" s="248"/>
      <c r="V46" s="249" t="e">
        <f>SUM(V45:V45)</f>
        <v>#REF!</v>
      </c>
      <c r="W46" s="248"/>
      <c r="X46" s="249">
        <f>SUM(X45:X45)</f>
        <v>0</v>
      </c>
      <c r="Y46" s="248"/>
      <c r="Z46" s="249" t="e">
        <f>SUM(Z45:Z45)</f>
        <v>#REF!</v>
      </c>
      <c r="AA46" s="242"/>
    </row>
    <row r="47" spans="1:30" s="212" customFormat="1" ht="7" hidden="1" customHeight="1" x14ac:dyDescent="0.3">
      <c r="A47" s="191"/>
      <c r="B47" s="192"/>
      <c r="C47" s="232"/>
      <c r="D47" s="247"/>
      <c r="E47" s="246"/>
      <c r="F47" s="247"/>
      <c r="G47" s="246"/>
      <c r="H47" s="247"/>
      <c r="I47" s="246"/>
      <c r="J47" s="247"/>
      <c r="K47" s="246"/>
      <c r="L47" s="247"/>
      <c r="M47" s="246"/>
      <c r="N47" s="247"/>
      <c r="O47" s="247"/>
      <c r="P47" s="247"/>
      <c r="Q47" s="246"/>
      <c r="R47" s="246"/>
      <c r="S47" s="246"/>
      <c r="T47" s="247"/>
      <c r="U47" s="246"/>
      <c r="V47" s="246"/>
      <c r="W47" s="246"/>
      <c r="X47" s="246"/>
      <c r="Y47" s="246"/>
      <c r="Z47" s="246"/>
      <c r="AA47" s="242"/>
    </row>
    <row r="48" spans="1:30" s="212" customFormat="1" ht="14.25" hidden="1" customHeight="1" x14ac:dyDescent="0.3">
      <c r="A48" s="194" t="s">
        <v>70</v>
      </c>
      <c r="B48" s="192"/>
      <c r="C48" s="232"/>
      <c r="D48" s="247"/>
      <c r="E48" s="246"/>
      <c r="F48" s="247"/>
      <c r="G48" s="246"/>
      <c r="H48" s="247"/>
      <c r="I48" s="246"/>
      <c r="J48" s="247"/>
      <c r="K48" s="246"/>
      <c r="L48" s="247"/>
      <c r="M48" s="246"/>
      <c r="N48" s="247">
        <f>SUM(H48:L48)</f>
        <v>0</v>
      </c>
      <c r="O48" s="247"/>
      <c r="P48" s="247"/>
      <c r="Q48" s="246"/>
      <c r="R48" s="246"/>
      <c r="S48" s="246"/>
      <c r="T48" s="247"/>
      <c r="U48" s="246"/>
      <c r="V48" s="247">
        <f>SUM(D48,F48,N48,T48)</f>
        <v>0</v>
      </c>
      <c r="W48" s="246"/>
      <c r="X48" s="247"/>
      <c r="Y48" s="246"/>
      <c r="Z48" s="247">
        <f t="shared" ref="Z48:Z50" si="4">SUM(V48,X48)</f>
        <v>0</v>
      </c>
      <c r="AA48" s="242"/>
    </row>
    <row r="49" spans="1:27" ht="15" hidden="1" customHeight="1" x14ac:dyDescent="0.3">
      <c r="A49" s="179" t="s">
        <v>156</v>
      </c>
      <c r="B49" s="192" t="s">
        <v>72</v>
      </c>
      <c r="C49" s="178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>
        <f>SUM(H49:L49)</f>
        <v>0</v>
      </c>
      <c r="O49" s="247"/>
      <c r="P49" s="247"/>
      <c r="Q49" s="246"/>
      <c r="R49" s="246"/>
      <c r="S49" s="246"/>
      <c r="T49" s="247"/>
      <c r="U49" s="246"/>
      <c r="V49" s="247">
        <f>SUM(D49,F49,N49,T49)</f>
        <v>0</v>
      </c>
      <c r="W49" s="246"/>
      <c r="X49" s="247"/>
      <c r="Y49" s="246"/>
      <c r="Z49" s="247">
        <f t="shared" si="4"/>
        <v>0</v>
      </c>
      <c r="AA49" s="244"/>
    </row>
    <row r="50" spans="1:27" ht="15" hidden="1" customHeight="1" x14ac:dyDescent="0.3">
      <c r="A50" s="179" t="s">
        <v>163</v>
      </c>
      <c r="B50" s="192" t="s">
        <v>72</v>
      </c>
      <c r="C50" s="178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>
        <f>SUM(H50:L50)</f>
        <v>0</v>
      </c>
      <c r="O50" s="247"/>
      <c r="P50" s="247"/>
      <c r="Q50" s="246"/>
      <c r="R50" s="246"/>
      <c r="S50" s="246"/>
      <c r="T50" s="247"/>
      <c r="U50" s="246"/>
      <c r="V50" s="247">
        <f>SUM(D50,F50,N50,T50)</f>
        <v>0</v>
      </c>
      <c r="W50" s="246"/>
      <c r="X50" s="247"/>
      <c r="Y50" s="246"/>
      <c r="Z50" s="247">
        <f t="shared" si="4"/>
        <v>0</v>
      </c>
      <c r="AA50" s="244"/>
    </row>
    <row r="51" spans="1:27" ht="15" hidden="1" customHeight="1" x14ac:dyDescent="0.3">
      <c r="A51" s="179"/>
      <c r="B51" s="192"/>
      <c r="C51" s="178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  <c r="AA51" s="244"/>
    </row>
    <row r="52" spans="1:27" s="212" customFormat="1" ht="14.25" hidden="1" customHeight="1" x14ac:dyDescent="0.3">
      <c r="A52" s="194" t="s">
        <v>70</v>
      </c>
      <c r="B52" s="192"/>
      <c r="C52" s="232"/>
      <c r="D52" s="218"/>
      <c r="E52" s="248"/>
      <c r="F52" s="218"/>
      <c r="G52" s="248"/>
      <c r="H52" s="218"/>
      <c r="I52" s="248"/>
      <c r="J52" s="218"/>
      <c r="K52" s="248"/>
      <c r="L52" s="218"/>
      <c r="M52" s="248"/>
      <c r="N52" s="218"/>
      <c r="O52" s="247"/>
      <c r="P52" s="247"/>
      <c r="Q52" s="248"/>
      <c r="R52" s="218"/>
      <c r="S52" s="248"/>
      <c r="T52" s="218"/>
      <c r="U52" s="248"/>
      <c r="V52" s="218"/>
      <c r="W52" s="248"/>
      <c r="X52" s="218"/>
      <c r="Y52" s="248"/>
      <c r="Z52" s="218"/>
      <c r="AA52" s="242"/>
    </row>
    <row r="53" spans="1:27" ht="15" hidden="1" customHeight="1" x14ac:dyDescent="0.3">
      <c r="A53" s="179"/>
      <c r="B53" s="192"/>
      <c r="C53" s="178"/>
      <c r="D53" s="247"/>
      <c r="E53" s="247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7"/>
      <c r="Z53" s="247"/>
      <c r="AA53" s="244"/>
    </row>
    <row r="54" spans="1:27" ht="19.399999999999999" hidden="1" customHeight="1" thickBot="1" x14ac:dyDescent="0.35">
      <c r="A54" s="202" t="s">
        <v>234</v>
      </c>
      <c r="B54" s="192"/>
      <c r="C54" s="178"/>
      <c r="D54" s="252" t="e">
        <f>SUM(#REF!,#REF!,D46,D52)</f>
        <v>#REF!</v>
      </c>
      <c r="E54" s="246"/>
      <c r="F54" s="252" t="e">
        <f>SUM(#REF!,#REF!,F46,F52)</f>
        <v>#REF!</v>
      </c>
      <c r="G54" s="246"/>
      <c r="H54" s="252" t="e">
        <f>SUM(#REF!,#REF!,H46,H52)</f>
        <v>#REF!</v>
      </c>
      <c r="I54" s="246"/>
      <c r="J54" s="252" t="e">
        <f>SUM(#REF!,#REF!,J46,J52)</f>
        <v>#REF!</v>
      </c>
      <c r="K54" s="246"/>
      <c r="L54" s="252" t="e">
        <f>SUM(#REF!,#REF!,L46,L52)</f>
        <v>#REF!</v>
      </c>
      <c r="M54" s="246"/>
      <c r="N54" s="252" t="e">
        <f>SUM(#REF!,#REF!,N46,N52)</f>
        <v>#REF!</v>
      </c>
      <c r="O54" s="246"/>
      <c r="P54" s="246"/>
      <c r="Q54" s="246"/>
      <c r="R54" s="252" t="e">
        <f>SUM(#REF!,#REF!,R46,R52)</f>
        <v>#REF!</v>
      </c>
      <c r="S54" s="246"/>
      <c r="T54" s="252" t="e">
        <f>SUM(#REF!,#REF!,T46,T52)</f>
        <v>#REF!</v>
      </c>
      <c r="U54" s="246"/>
      <c r="V54" s="252" t="e">
        <f>SUM(#REF!,#REF!,V46,V52)</f>
        <v>#REF!</v>
      </c>
      <c r="W54" s="246"/>
      <c r="X54" s="252" t="e">
        <f>SUM(#REF!,#REF!,X46,X52)</f>
        <v>#REF!</v>
      </c>
      <c r="Y54" s="246"/>
      <c r="Z54" s="252" t="e">
        <f>SUM(#REF!,#REF!,Z46,Z52)</f>
        <v>#REF!</v>
      </c>
      <c r="AA54" s="244"/>
    </row>
    <row r="55" spans="1:27" ht="18.649999999999999" customHeight="1" x14ac:dyDescent="0.3">
      <c r="A55" s="202"/>
      <c r="B55" s="192"/>
      <c r="C55" s="178"/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4"/>
    </row>
    <row r="58" spans="1:27" s="278" customFormat="1" ht="23.25" customHeight="1" x14ac:dyDescent="0.3">
      <c r="A58" s="279"/>
      <c r="B58" s="280"/>
      <c r="C58" s="281"/>
      <c r="D58" s="281"/>
      <c r="E58" s="281"/>
      <c r="F58" s="269"/>
      <c r="G58" s="281"/>
      <c r="H58" s="281"/>
      <c r="I58" s="281"/>
      <c r="J58" s="281"/>
      <c r="K58" s="281"/>
      <c r="L58" s="281"/>
      <c r="M58" s="281"/>
      <c r="N58" s="281"/>
      <c r="O58" s="281"/>
      <c r="P58" s="281"/>
      <c r="Q58" s="281"/>
      <c r="R58" s="281"/>
      <c r="S58" s="281"/>
      <c r="T58" s="269"/>
      <c r="U58" s="281"/>
      <c r="V58" s="269"/>
      <c r="W58" s="270"/>
      <c r="X58" s="269"/>
      <c r="Y58" s="270"/>
      <c r="Z58" s="269"/>
    </row>
  </sheetData>
  <sheetProtection formatCells="0" formatColumns="0" formatRows="0" insertColumns="0" insertRows="0" insertHyperlinks="0" deleteColumns="0" deleteRows="0" sort="0" autoFilter="0" pivotTables="0"/>
  <mergeCells count="4">
    <mergeCell ref="D10:Z10"/>
    <mergeCell ref="H4:N4"/>
    <mergeCell ref="D3:Z3"/>
    <mergeCell ref="P4:T4"/>
  </mergeCells>
  <phoneticPr fontId="0" type="noConversion"/>
  <pageMargins left="0.55000000000000004" right="0.55000000000000004" top="0.48" bottom="0.25" header="0.5" footer="0.5"/>
  <pageSetup paperSize="9" scale="65" firstPageNumber="6" fitToHeight="0" orientation="landscape" useFirstPageNumber="1" r:id="rId1"/>
  <headerFooter>
    <oddFooter>&amp;L   
 The accompanying notes form an integral part of the interim financial statements.
&amp;C&amp;"Angsana New,Italic"&amp;14
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 x14ac:dyDescent="0.3"/>
  <cols>
    <col min="1" max="1" width="16.69921875" style="4" bestFit="1" customWidth="1"/>
    <col min="2" max="2" width="1.09765625" style="2" customWidth="1"/>
    <col min="3" max="3" width="56.69921875" style="4" customWidth="1"/>
    <col min="4" max="4" width="6.59765625" style="6" customWidth="1"/>
    <col min="5" max="5" width="0.8984375" style="2" customWidth="1"/>
    <col min="6" max="6" width="8.69921875" style="2" customWidth="1"/>
    <col min="7" max="7" width="0.8984375" style="2" customWidth="1"/>
    <col min="8" max="8" width="7.8984375" style="2" customWidth="1"/>
    <col min="9" max="9" width="0.8984375" style="2" customWidth="1"/>
    <col min="10" max="10" width="7.8984375" style="48" customWidth="1"/>
    <col min="11" max="11" width="0.8984375" style="2" customWidth="1"/>
    <col min="12" max="12" width="7.8984375" style="2" customWidth="1"/>
    <col min="13" max="13" width="0.8984375" style="2" customWidth="1"/>
    <col min="14" max="14" width="7.8984375" style="2" customWidth="1"/>
    <col min="15" max="15" width="0.8984375" style="2" customWidth="1"/>
    <col min="16" max="16" width="7.8984375" style="2" customWidth="1"/>
    <col min="17" max="17" width="0.8984375" style="2" customWidth="1"/>
    <col min="18" max="18" width="6.09765625" style="2" customWidth="1"/>
    <col min="19" max="19" width="0.8984375" style="2" customWidth="1"/>
    <col min="20" max="20" width="7.8984375" style="2" customWidth="1"/>
    <col min="21" max="21" width="0.8984375" style="2" customWidth="1"/>
    <col min="22" max="22" width="13.8984375" style="48" customWidth="1"/>
    <col min="23" max="23" width="0.8984375" style="2" customWidth="1"/>
    <col min="24" max="24" width="9.09765625" style="48" customWidth="1"/>
    <col min="25" max="25" width="0.8984375" style="2" customWidth="1"/>
    <col min="26" max="26" width="9.8984375" style="2" customWidth="1"/>
    <col min="27" max="27" width="0.8984375" style="2" customWidth="1"/>
    <col min="28" max="28" width="7.3984375" style="48" customWidth="1"/>
    <col min="29" max="29" width="0.8984375" style="2" customWidth="1"/>
    <col min="30" max="30" width="7.3984375" style="48" customWidth="1"/>
    <col min="31" max="31" width="0.8984375" style="2" customWidth="1"/>
    <col min="32" max="32" width="6" style="48" customWidth="1"/>
    <col min="33" max="33" width="0.8984375" style="2" customWidth="1"/>
    <col min="34" max="34" width="14.09765625" style="2" customWidth="1"/>
    <col min="35" max="35" width="0.8984375" style="2" customWidth="1"/>
    <col min="36" max="36" width="11.69921875" style="2" customWidth="1"/>
    <col min="37" max="37" width="0.8984375" style="2" customWidth="1"/>
    <col min="38" max="38" width="9.59765625" style="2" customWidth="1"/>
    <col min="39" max="39" width="0.8984375" style="2" customWidth="1"/>
    <col min="40" max="40" width="10.69921875" style="48" customWidth="1"/>
    <col min="41" max="41" width="0.8984375" style="2" customWidth="1"/>
    <col min="42" max="42" width="11.8984375" style="48" customWidth="1"/>
    <col min="43" max="43" width="0.8984375" style="136" customWidth="1"/>
    <col min="44" max="44" width="8.59765625" style="48" customWidth="1"/>
    <col min="45" max="45" width="0.8984375" style="136" customWidth="1"/>
    <col min="46" max="46" width="8.8984375" style="48" customWidth="1"/>
    <col min="47" max="48" width="1.3984375" style="2" customWidth="1"/>
    <col min="49" max="16384" width="9.09765625" style="2"/>
  </cols>
  <sheetData>
    <row r="1" spans="1:49" s="19" customFormat="1" ht="19.399999999999999" customHeight="1" x14ac:dyDescent="0.4">
      <c r="A1" s="4"/>
      <c r="C1" s="20" t="s">
        <v>24</v>
      </c>
      <c r="D1" s="23"/>
      <c r="J1" s="111"/>
      <c r="V1" s="111"/>
      <c r="X1" s="111"/>
      <c r="AB1" s="111"/>
      <c r="AD1" s="111"/>
      <c r="AF1" s="111"/>
      <c r="AN1" s="111"/>
      <c r="AP1" s="111"/>
      <c r="AQ1" s="132"/>
      <c r="AR1" s="111"/>
      <c r="AS1" s="132"/>
      <c r="AT1" s="111"/>
    </row>
    <row r="2" spans="1:49" s="21" customFormat="1" ht="19.399999999999999" customHeight="1" x14ac:dyDescent="0.35">
      <c r="A2" s="4"/>
      <c r="C2" s="26" t="s">
        <v>79</v>
      </c>
      <c r="D2" s="22"/>
      <c r="J2" s="112"/>
      <c r="V2" s="112"/>
      <c r="X2" s="112"/>
      <c r="AB2" s="112"/>
      <c r="AD2" s="112"/>
      <c r="AF2" s="112"/>
      <c r="AN2" s="112"/>
      <c r="AP2" s="112"/>
      <c r="AQ2" s="133"/>
      <c r="AR2" s="112"/>
      <c r="AS2" s="133"/>
      <c r="AT2" s="112"/>
    </row>
    <row r="3" spans="1:49" s="21" customFormat="1" ht="19.399999999999999" customHeight="1" x14ac:dyDescent="0.35">
      <c r="A3" s="4"/>
      <c r="C3" s="297"/>
      <c r="D3" s="297"/>
      <c r="E3" s="297"/>
      <c r="F3" s="297"/>
      <c r="G3" s="297"/>
      <c r="H3" s="297"/>
      <c r="I3" s="297"/>
      <c r="J3" s="297"/>
      <c r="K3" s="297"/>
      <c r="V3" s="112"/>
      <c r="X3" s="112"/>
      <c r="AB3" s="112"/>
      <c r="AD3" s="112"/>
      <c r="AF3" s="112"/>
      <c r="AN3" s="112"/>
      <c r="AP3" s="112"/>
      <c r="AQ3" s="133"/>
      <c r="AR3" s="112"/>
      <c r="AS3" s="133"/>
      <c r="AT3" s="112"/>
    </row>
    <row r="4" spans="1:49" ht="19.399999999999999" customHeight="1" x14ac:dyDescent="0.65">
      <c r="F4" s="298" t="s">
        <v>63</v>
      </c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299"/>
      <c r="AP4" s="299"/>
      <c r="AQ4" s="299"/>
      <c r="AR4" s="299"/>
      <c r="AS4" s="299"/>
      <c r="AT4" s="299"/>
    </row>
    <row r="5" spans="1:49" ht="19.399999999999999" customHeight="1" x14ac:dyDescent="0.65">
      <c r="D5" s="4"/>
      <c r="E5" s="6"/>
      <c r="G5" s="90"/>
      <c r="H5" s="3"/>
      <c r="I5" s="3"/>
      <c r="J5" s="113"/>
      <c r="K5" s="3"/>
      <c r="L5" s="3"/>
      <c r="M5" s="3"/>
      <c r="N5" s="3"/>
      <c r="O5" s="3"/>
      <c r="P5" s="3"/>
      <c r="Q5" s="3"/>
      <c r="R5" s="294" t="s">
        <v>64</v>
      </c>
      <c r="S5" s="294"/>
      <c r="T5" s="294"/>
      <c r="U5" s="294"/>
      <c r="V5" s="294"/>
      <c r="W5" s="3"/>
      <c r="X5" s="294" t="s">
        <v>117</v>
      </c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Q5" s="48"/>
      <c r="AS5" s="48"/>
    </row>
    <row r="6" spans="1:49" ht="19.399999999999999" customHeight="1" x14ac:dyDescent="0.65">
      <c r="D6" s="4"/>
      <c r="E6" s="6"/>
      <c r="G6" s="90"/>
      <c r="H6" s="3"/>
      <c r="I6" s="3"/>
      <c r="J6" s="11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13"/>
      <c r="W6" s="3"/>
      <c r="X6" s="113"/>
      <c r="Y6" s="49"/>
      <c r="Z6" s="49"/>
      <c r="AA6" s="49"/>
      <c r="AB6" s="125"/>
      <c r="AC6" s="55"/>
      <c r="AD6" s="125"/>
      <c r="AE6" s="55"/>
      <c r="AF6" s="125"/>
      <c r="AG6" s="49"/>
      <c r="AH6" s="3"/>
      <c r="AI6" s="49"/>
      <c r="AJ6" s="3"/>
      <c r="AK6" s="49"/>
      <c r="AL6" s="49"/>
      <c r="AM6" s="49"/>
      <c r="AN6" s="114"/>
      <c r="AQ6" s="48"/>
      <c r="AS6" s="48"/>
    </row>
    <row r="7" spans="1:49" ht="19.399999999999999" customHeight="1" x14ac:dyDescent="0.65">
      <c r="D7" s="4"/>
      <c r="E7" s="6"/>
      <c r="F7" s="3" t="s">
        <v>95</v>
      </c>
      <c r="G7" s="90"/>
      <c r="H7" s="3"/>
      <c r="I7" s="3"/>
      <c r="J7" s="113"/>
      <c r="K7" s="3"/>
      <c r="L7" s="3" t="s">
        <v>98</v>
      </c>
      <c r="M7" s="3"/>
      <c r="N7" s="3"/>
      <c r="O7" s="3"/>
      <c r="P7" s="3"/>
      <c r="Q7" s="3"/>
      <c r="R7" s="3"/>
      <c r="S7" s="3"/>
      <c r="T7" s="3"/>
      <c r="U7" s="3"/>
      <c r="V7" s="113"/>
      <c r="W7" s="3"/>
      <c r="X7" s="113"/>
      <c r="Y7" s="49"/>
      <c r="Z7" s="49"/>
      <c r="AA7" s="49"/>
      <c r="AB7" s="113"/>
      <c r="AC7" s="3"/>
      <c r="AD7" s="113"/>
      <c r="AE7" s="3"/>
      <c r="AF7" s="113"/>
      <c r="AG7" s="49"/>
      <c r="AH7" s="3" t="s">
        <v>55</v>
      </c>
      <c r="AI7" s="49"/>
      <c r="AK7" s="49"/>
      <c r="AL7" s="49"/>
      <c r="AM7" s="49"/>
      <c r="AN7" s="114" t="s">
        <v>36</v>
      </c>
      <c r="AQ7" s="48"/>
      <c r="AS7" s="48"/>
    </row>
    <row r="8" spans="1:49" ht="19.399999999999999" customHeight="1" x14ac:dyDescent="0.65">
      <c r="A8" s="1"/>
      <c r="B8" s="90"/>
      <c r="D8" s="4"/>
      <c r="E8" s="6"/>
      <c r="F8" s="3" t="s">
        <v>94</v>
      </c>
      <c r="G8" s="90"/>
      <c r="H8" s="3"/>
      <c r="I8" s="3"/>
      <c r="J8" s="113"/>
      <c r="K8" s="3"/>
      <c r="L8" s="3" t="s">
        <v>97</v>
      </c>
      <c r="M8" s="3"/>
      <c r="N8" s="3"/>
      <c r="O8" s="3"/>
      <c r="P8" s="3"/>
      <c r="Q8" s="3"/>
      <c r="R8" s="3"/>
      <c r="S8" s="3"/>
      <c r="T8" s="3"/>
      <c r="U8" s="3"/>
      <c r="V8" s="113"/>
      <c r="W8" s="3"/>
      <c r="X8" s="113"/>
      <c r="Y8" s="3"/>
      <c r="Z8" s="49"/>
      <c r="AA8" s="3"/>
      <c r="AB8" s="114"/>
      <c r="AC8" s="3"/>
      <c r="AD8" s="114"/>
      <c r="AE8" s="3"/>
      <c r="AF8" s="114"/>
      <c r="AG8" s="3"/>
      <c r="AH8" s="3" t="s">
        <v>56</v>
      </c>
      <c r="AI8" s="3"/>
      <c r="AJ8" s="3" t="s">
        <v>112</v>
      </c>
      <c r="AK8" s="3"/>
      <c r="AL8" s="3"/>
      <c r="AM8" s="3"/>
      <c r="AN8" s="114" t="s">
        <v>58</v>
      </c>
      <c r="AO8" s="7"/>
      <c r="AP8" s="114" t="s">
        <v>50</v>
      </c>
      <c r="AQ8" s="134"/>
      <c r="AR8" s="135"/>
      <c r="AT8" s="135"/>
      <c r="AU8" s="90"/>
    </row>
    <row r="9" spans="1:49" ht="19.399999999999999" customHeight="1" x14ac:dyDescent="0.3">
      <c r="D9" s="3"/>
      <c r="E9" s="7"/>
      <c r="F9" s="3" t="s">
        <v>27</v>
      </c>
      <c r="H9" s="3"/>
      <c r="I9" s="3"/>
      <c r="J9" s="114" t="s">
        <v>98</v>
      </c>
      <c r="K9" s="3"/>
      <c r="L9" s="3" t="s">
        <v>103</v>
      </c>
      <c r="M9" s="3"/>
      <c r="N9" s="3" t="s">
        <v>99</v>
      </c>
      <c r="O9" s="3"/>
      <c r="P9" s="3"/>
      <c r="Q9" s="3"/>
      <c r="R9" s="3"/>
      <c r="T9" s="3" t="s">
        <v>92</v>
      </c>
      <c r="V9" s="114"/>
      <c r="W9" s="3"/>
      <c r="X9" s="114" t="s">
        <v>126</v>
      </c>
      <c r="Y9" s="3"/>
      <c r="Z9" s="3" t="s">
        <v>104</v>
      </c>
      <c r="AD9" s="114" t="s">
        <v>141</v>
      </c>
      <c r="AE9" s="3"/>
      <c r="AF9" s="114" t="s">
        <v>146</v>
      </c>
      <c r="AG9" s="3"/>
      <c r="AH9" s="3" t="s">
        <v>109</v>
      </c>
      <c r="AI9" s="3"/>
      <c r="AJ9" s="3" t="s">
        <v>132</v>
      </c>
      <c r="AK9" s="3"/>
      <c r="AL9" s="3"/>
      <c r="AM9" s="3"/>
      <c r="AN9" s="114" t="s">
        <v>57</v>
      </c>
      <c r="AP9" s="114" t="s">
        <v>32</v>
      </c>
      <c r="AQ9" s="113"/>
      <c r="AR9" s="114" t="s">
        <v>33</v>
      </c>
      <c r="AS9" s="113"/>
      <c r="AT9" s="114"/>
      <c r="AU9" s="3"/>
    </row>
    <row r="10" spans="1:49" ht="19.399999999999999" customHeight="1" x14ac:dyDescent="0.3">
      <c r="D10" s="3"/>
      <c r="E10" s="7"/>
      <c r="F10" s="3" t="s">
        <v>93</v>
      </c>
      <c r="H10" s="3" t="s">
        <v>92</v>
      </c>
      <c r="I10" s="3"/>
      <c r="J10" s="114" t="s">
        <v>97</v>
      </c>
      <c r="K10" s="3"/>
      <c r="L10" s="3" t="s">
        <v>102</v>
      </c>
      <c r="M10" s="3"/>
      <c r="N10" s="3" t="s">
        <v>100</v>
      </c>
      <c r="O10" s="3"/>
      <c r="P10" s="3"/>
      <c r="Q10" s="3"/>
      <c r="R10" s="3" t="s">
        <v>28</v>
      </c>
      <c r="S10" s="3"/>
      <c r="T10" s="3" t="s">
        <v>93</v>
      </c>
      <c r="U10" s="3"/>
      <c r="V10" s="114" t="s">
        <v>30</v>
      </c>
      <c r="W10" s="3"/>
      <c r="X10" s="114" t="s">
        <v>113</v>
      </c>
      <c r="Y10" s="3"/>
      <c r="Z10" s="3" t="s">
        <v>115</v>
      </c>
      <c r="AB10" s="114" t="s">
        <v>140</v>
      </c>
      <c r="AC10" s="3"/>
      <c r="AD10" s="114" t="s">
        <v>142</v>
      </c>
      <c r="AE10" s="3"/>
      <c r="AF10" s="114" t="s">
        <v>147</v>
      </c>
      <c r="AG10" s="3"/>
      <c r="AH10" s="3" t="s">
        <v>127</v>
      </c>
      <c r="AI10" s="3"/>
      <c r="AJ10" s="3" t="s">
        <v>143</v>
      </c>
      <c r="AK10" s="3"/>
      <c r="AL10" s="3" t="s">
        <v>148</v>
      </c>
      <c r="AM10" s="3"/>
      <c r="AN10" s="114" t="s">
        <v>110</v>
      </c>
      <c r="AP10" s="114" t="s">
        <v>49</v>
      </c>
      <c r="AQ10" s="113"/>
      <c r="AR10" s="114" t="s">
        <v>34</v>
      </c>
      <c r="AS10" s="113"/>
      <c r="AT10" s="114" t="s">
        <v>36</v>
      </c>
      <c r="AU10" s="3"/>
    </row>
    <row r="11" spans="1:49" ht="19.399999999999999" customHeight="1" x14ac:dyDescent="0.3">
      <c r="A11" s="1" t="s">
        <v>26</v>
      </c>
      <c r="D11" s="7" t="s">
        <v>25</v>
      </c>
      <c r="E11" s="7"/>
      <c r="F11" s="3" t="s">
        <v>96</v>
      </c>
      <c r="H11" s="3" t="s">
        <v>105</v>
      </c>
      <c r="I11" s="3"/>
      <c r="J11" s="114" t="s">
        <v>108</v>
      </c>
      <c r="K11" s="3"/>
      <c r="L11" s="3" t="s">
        <v>93</v>
      </c>
      <c r="M11" s="3"/>
      <c r="N11" s="3" t="s">
        <v>101</v>
      </c>
      <c r="O11" s="3"/>
      <c r="P11" s="3" t="s">
        <v>90</v>
      </c>
      <c r="Q11" s="3"/>
      <c r="R11" s="3" t="s">
        <v>29</v>
      </c>
      <c r="S11" s="3"/>
      <c r="T11" s="3" t="s">
        <v>29</v>
      </c>
      <c r="U11" s="3"/>
      <c r="V11" s="114" t="s">
        <v>31</v>
      </c>
      <c r="W11" s="3"/>
      <c r="X11" s="114" t="s">
        <v>114</v>
      </c>
      <c r="Y11" s="3"/>
      <c r="Z11" s="3" t="s">
        <v>54</v>
      </c>
      <c r="AB11" s="114" t="s">
        <v>29</v>
      </c>
      <c r="AC11" s="3"/>
      <c r="AD11" s="114" t="s">
        <v>29</v>
      </c>
      <c r="AE11" s="3"/>
      <c r="AF11" s="114" t="s">
        <v>29</v>
      </c>
      <c r="AG11" s="3"/>
      <c r="AH11" s="3" t="s">
        <v>84</v>
      </c>
      <c r="AI11" s="3"/>
      <c r="AJ11" s="3" t="s">
        <v>144</v>
      </c>
      <c r="AK11" s="3"/>
      <c r="AL11" s="3" t="s">
        <v>65</v>
      </c>
      <c r="AM11" s="3"/>
      <c r="AN11" s="131" t="s">
        <v>37</v>
      </c>
      <c r="AP11" s="137" t="s">
        <v>116</v>
      </c>
      <c r="AQ11" s="113"/>
      <c r="AR11" s="114" t="s">
        <v>35</v>
      </c>
      <c r="AS11" s="113"/>
      <c r="AT11" s="114" t="s">
        <v>37</v>
      </c>
      <c r="AU11" s="3"/>
    </row>
    <row r="12" spans="1:49" ht="19.399999999999999" customHeight="1" x14ac:dyDescent="0.3">
      <c r="A12" s="30"/>
      <c r="B12" s="17"/>
      <c r="C12" s="1" t="s">
        <v>128</v>
      </c>
      <c r="D12" s="7"/>
      <c r="F12" s="296" t="s">
        <v>51</v>
      </c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296"/>
      <c r="AD12" s="296"/>
      <c r="AE12" s="296"/>
      <c r="AF12" s="296"/>
      <c r="AG12" s="296"/>
      <c r="AH12" s="296"/>
      <c r="AI12" s="296"/>
      <c r="AJ12" s="296"/>
      <c r="AK12" s="296"/>
      <c r="AL12" s="296"/>
      <c r="AM12" s="296"/>
      <c r="AN12" s="296"/>
      <c r="AO12" s="296"/>
      <c r="AP12" s="296"/>
      <c r="AQ12" s="296"/>
      <c r="AR12" s="296"/>
      <c r="AS12" s="296"/>
      <c r="AT12" s="296"/>
      <c r="AU12" s="7"/>
      <c r="AV12" s="6"/>
      <c r="AW12" s="3"/>
    </row>
    <row r="13" spans="1:49" ht="19.399999999999999" customHeight="1" x14ac:dyDescent="0.3">
      <c r="A13" s="30"/>
      <c r="B13" s="17"/>
      <c r="C13" s="40" t="s">
        <v>152</v>
      </c>
      <c r="D13" s="7"/>
      <c r="E13" s="6"/>
      <c r="F13" s="8">
        <v>14550</v>
      </c>
      <c r="G13" s="8"/>
      <c r="H13" s="28">
        <v>0</v>
      </c>
      <c r="I13" s="8"/>
      <c r="J13" s="119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9">
        <v>8481</v>
      </c>
      <c r="W13" s="8"/>
      <c r="X13" s="119">
        <v>-129</v>
      </c>
      <c r="Y13" s="8"/>
      <c r="Z13" s="28">
        <v>0</v>
      </c>
      <c r="AA13" s="8"/>
      <c r="AB13" s="119">
        <v>434</v>
      </c>
      <c r="AC13" s="12"/>
      <c r="AD13" s="119">
        <v>0</v>
      </c>
      <c r="AE13" s="12"/>
      <c r="AF13" s="119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9">
        <f>X13+Z13+AB13+AH13+AL13+AJ13+AD13+AF13</f>
        <v>322</v>
      </c>
      <c r="AO13" s="77"/>
      <c r="AP13" s="119">
        <f>SUM(F13,H13,J13,L13,N13,P13,R13,T13,V13,AN13)</f>
        <v>26853</v>
      </c>
      <c r="AQ13" s="41"/>
      <c r="AR13" s="119">
        <v>2720</v>
      </c>
      <c r="AS13" s="41"/>
      <c r="AT13" s="119">
        <f>AP13+AR13</f>
        <v>29573</v>
      </c>
      <c r="AU13" s="8"/>
    </row>
    <row r="14" spans="1:49" s="91" customFormat="1" ht="19.399999999999999" customHeight="1" x14ac:dyDescent="0.3">
      <c r="A14" s="104" t="s">
        <v>80</v>
      </c>
      <c r="B14" s="94"/>
      <c r="C14" s="105" t="s">
        <v>151</v>
      </c>
      <c r="D14" s="92">
        <v>3</v>
      </c>
      <c r="E14" s="96"/>
      <c r="F14" s="110">
        <v>0</v>
      </c>
      <c r="G14" s="10"/>
      <c r="H14" s="110">
        <v>0</v>
      </c>
      <c r="I14" s="106"/>
      <c r="J14" s="118">
        <v>0</v>
      </c>
      <c r="K14" s="106"/>
      <c r="L14" s="110">
        <v>0</v>
      </c>
      <c r="M14" s="106"/>
      <c r="N14" s="110">
        <v>0</v>
      </c>
      <c r="O14" s="106"/>
      <c r="P14" s="110">
        <v>0</v>
      </c>
      <c r="Q14" s="106"/>
      <c r="R14" s="110">
        <v>0</v>
      </c>
      <c r="S14" s="106"/>
      <c r="T14" s="110">
        <v>0</v>
      </c>
      <c r="U14" s="106"/>
      <c r="V14" s="118">
        <v>35</v>
      </c>
      <c r="W14" s="106"/>
      <c r="X14" s="118">
        <v>0</v>
      </c>
      <c r="Y14" s="106"/>
      <c r="Z14" s="110">
        <v>0</v>
      </c>
      <c r="AA14" s="106"/>
      <c r="AB14" s="118">
        <v>0</v>
      </c>
      <c r="AC14" s="122"/>
      <c r="AD14" s="118">
        <v>-35</v>
      </c>
      <c r="AE14" s="122"/>
      <c r="AF14" s="118">
        <v>0</v>
      </c>
      <c r="AG14" s="106"/>
      <c r="AH14" s="110">
        <v>0</v>
      </c>
      <c r="AI14" s="106"/>
      <c r="AJ14" s="110">
        <v>0</v>
      </c>
      <c r="AK14" s="106"/>
      <c r="AL14" s="110">
        <v>0</v>
      </c>
      <c r="AM14" s="106"/>
      <c r="AN14" s="118">
        <f t="shared" ref="AN14:AN15" si="0">X14+Z14+AB14+AH14+AL14+AJ14+AD14+AF14</f>
        <v>-35</v>
      </c>
      <c r="AO14" s="98"/>
      <c r="AP14" s="118">
        <f t="shared" ref="AP14:AP15" si="1">SUM(F14,H14,J14,L14,N14,P14,R14,T14,V14,AN14)</f>
        <v>0</v>
      </c>
      <c r="AQ14" s="124"/>
      <c r="AR14" s="118">
        <v>0</v>
      </c>
      <c r="AS14" s="124"/>
      <c r="AT14" s="118">
        <f t="shared" ref="AT14:AT15" si="2">AP14+AR14</f>
        <v>0</v>
      </c>
      <c r="AU14" s="106"/>
    </row>
    <row r="15" spans="1:49" ht="19.399999999999999" customHeight="1" x14ac:dyDescent="0.3">
      <c r="A15" s="30"/>
      <c r="B15" s="17"/>
      <c r="C15" s="18" t="s">
        <v>38</v>
      </c>
      <c r="D15" s="7" t="s">
        <v>0</v>
      </c>
      <c r="E15" s="90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7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.399999999999999" customHeight="1" x14ac:dyDescent="0.3">
      <c r="A16" s="30"/>
      <c r="B16" s="17"/>
      <c r="C16" s="5" t="s">
        <v>153</v>
      </c>
      <c r="D16" s="7"/>
      <c r="E16" s="90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7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.399999999999999" customHeight="1" x14ac:dyDescent="0.3">
      <c r="A17" s="30"/>
      <c r="B17" s="17"/>
      <c r="D17" s="7"/>
      <c r="E17" s="90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.399999999999999" customHeight="1" x14ac:dyDescent="0.3">
      <c r="A18" s="39" t="s">
        <v>81</v>
      </c>
      <c r="C18" s="5" t="s">
        <v>39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.399999999999999" customHeight="1" x14ac:dyDescent="0.3">
      <c r="C19" s="45" t="s">
        <v>118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.399999999999999" customHeight="1" x14ac:dyDescent="0.3">
      <c r="A20" s="30"/>
      <c r="B20" s="17"/>
      <c r="C20" s="2" t="s">
        <v>66</v>
      </c>
      <c r="D20" s="7" t="s">
        <v>72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7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.399999999999999" customHeight="1" x14ac:dyDescent="0.3">
      <c r="A21" s="29"/>
      <c r="B21" s="73"/>
      <c r="C21" s="2" t="s">
        <v>67</v>
      </c>
      <c r="D21" s="7" t="s">
        <v>72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7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.399999999999999" customHeight="1" x14ac:dyDescent="0.3">
      <c r="A22" s="30"/>
      <c r="B22" s="17"/>
      <c r="C22" s="2" t="s">
        <v>119</v>
      </c>
      <c r="D22" s="7" t="s">
        <v>72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7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.399999999999999" customHeight="1" x14ac:dyDescent="0.3">
      <c r="A23" s="30"/>
      <c r="B23" s="17"/>
      <c r="C23" s="2" t="s">
        <v>68</v>
      </c>
      <c r="D23" s="7" t="s">
        <v>72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7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.399999999999999" customHeight="1" x14ac:dyDescent="0.3">
      <c r="A24" s="1"/>
      <c r="B24" s="17"/>
      <c r="C24" s="2" t="s">
        <v>121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7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.399999999999999" customHeight="1" x14ac:dyDescent="0.3">
      <c r="A25" s="1"/>
      <c r="B25" s="17"/>
      <c r="C25" s="45" t="s">
        <v>120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7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.399999999999999" customHeight="1" x14ac:dyDescent="0.3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.399999999999999" customHeight="1" x14ac:dyDescent="0.3">
      <c r="A27" s="39"/>
      <c r="B27" s="17"/>
      <c r="C27" s="45" t="s">
        <v>87</v>
      </c>
      <c r="D27" s="7">
        <v>5</v>
      </c>
      <c r="E27" s="3"/>
      <c r="F27" s="8"/>
      <c r="G27" s="8"/>
      <c r="H27" s="8"/>
      <c r="I27" s="8"/>
      <c r="J27" s="119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9"/>
      <c r="W27" s="42"/>
      <c r="X27" s="119"/>
      <c r="Y27" s="10"/>
      <c r="Z27" s="8"/>
      <c r="AA27" s="10"/>
      <c r="AB27" s="119"/>
      <c r="AC27" s="12"/>
      <c r="AD27" s="119"/>
      <c r="AE27" s="12"/>
      <c r="AF27" s="119"/>
      <c r="AG27" s="10"/>
      <c r="AH27" s="8"/>
      <c r="AI27" s="10"/>
      <c r="AJ27" s="8"/>
      <c r="AK27" s="10"/>
      <c r="AL27" s="8"/>
      <c r="AM27" s="10"/>
      <c r="AN27" s="119"/>
      <c r="AO27" s="8"/>
      <c r="AP27" s="119"/>
      <c r="AQ27" s="41"/>
      <c r="AR27" s="119"/>
      <c r="AS27" s="41"/>
      <c r="AT27" s="119"/>
    </row>
    <row r="28" spans="1:47" ht="19.399999999999999" customHeight="1" x14ac:dyDescent="0.3">
      <c r="A28" s="30"/>
      <c r="B28" s="17"/>
      <c r="C28" s="2" t="s">
        <v>85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7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.399999999999999" customHeight="1" x14ac:dyDescent="0.3">
      <c r="C29" s="2" t="s">
        <v>86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7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 x14ac:dyDescent="0.3">
      <c r="A30" s="30"/>
      <c r="B30" s="17"/>
      <c r="C30" s="40" t="s">
        <v>88</v>
      </c>
      <c r="D30" s="31"/>
      <c r="E30" s="90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7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 x14ac:dyDescent="0.3">
      <c r="A31" s="30"/>
      <c r="B31" s="17"/>
      <c r="C31" s="5" t="s">
        <v>69</v>
      </c>
      <c r="D31" s="31"/>
      <c r="E31" s="90"/>
      <c r="F31" s="107">
        <f>+F25+F30</f>
        <v>0</v>
      </c>
      <c r="G31" s="8"/>
      <c r="H31" s="107">
        <f>+H25+H30</f>
        <v>0</v>
      </c>
      <c r="I31" s="8"/>
      <c r="J31" s="141">
        <f>+J25+J30</f>
        <v>0</v>
      </c>
      <c r="K31" s="8"/>
      <c r="L31" s="107">
        <f>+L25+L30</f>
        <v>0</v>
      </c>
      <c r="M31" s="8"/>
      <c r="N31" s="107">
        <f>+N25+N30</f>
        <v>0</v>
      </c>
      <c r="O31" s="8"/>
      <c r="P31" s="107">
        <f>+P25+P30</f>
        <v>0</v>
      </c>
      <c r="Q31" s="8"/>
      <c r="R31" s="107">
        <f>+R25+R30</f>
        <v>0</v>
      </c>
      <c r="S31" s="8"/>
      <c r="T31" s="107">
        <f>+T25+T30</f>
        <v>0</v>
      </c>
      <c r="U31" s="8"/>
      <c r="V31" s="141">
        <f>+V25+V30</f>
        <v>-351</v>
      </c>
      <c r="W31" s="10"/>
      <c r="X31" s="141">
        <f>+X25+X30</f>
        <v>0</v>
      </c>
      <c r="Y31" s="8">
        <v>123</v>
      </c>
      <c r="Z31" s="107">
        <f>+Z25+Z30</f>
        <v>0</v>
      </c>
      <c r="AA31" s="8">
        <v>123</v>
      </c>
      <c r="AB31" s="141">
        <f>+AB25+AB30</f>
        <v>0</v>
      </c>
      <c r="AC31" s="8"/>
      <c r="AD31" s="141">
        <f>+AD25+AD30</f>
        <v>0</v>
      </c>
      <c r="AE31" s="8"/>
      <c r="AF31" s="141">
        <f>+AF25+AF30</f>
        <v>0</v>
      </c>
      <c r="AG31" s="8">
        <v>123</v>
      </c>
      <c r="AH31" s="107">
        <f>+AH25+AH30</f>
        <v>0</v>
      </c>
      <c r="AI31" s="8">
        <v>123</v>
      </c>
      <c r="AJ31" s="107">
        <f>+AJ25+AJ30</f>
        <v>0</v>
      </c>
      <c r="AK31" s="8">
        <v>123</v>
      </c>
      <c r="AL31" s="107">
        <f>+AL25+AL30</f>
        <v>0</v>
      </c>
      <c r="AM31" s="8">
        <v>123</v>
      </c>
      <c r="AN31" s="141">
        <f>X31+Z31+AB31+AH31+AL31+AJ31+AD31+AF31</f>
        <v>0</v>
      </c>
      <c r="AO31" s="77"/>
      <c r="AP31" s="141">
        <f>SUM(F31,H31,J31,L31,N31,P31,R31,T31,V31,AN31)</f>
        <v>-351</v>
      </c>
      <c r="AQ31" s="41"/>
      <c r="AR31" s="107">
        <f>+AR25+AR30</f>
        <v>0</v>
      </c>
      <c r="AS31" s="41"/>
      <c r="AT31" s="141">
        <f>AP31+AR31</f>
        <v>-351</v>
      </c>
    </row>
    <row r="32" spans="1:47" s="5" customFormat="1" ht="19.399999999999999" customHeight="1" x14ac:dyDescent="0.3">
      <c r="A32" s="30"/>
      <c r="B32" s="17"/>
      <c r="C32" s="40"/>
      <c r="D32" s="31"/>
      <c r="E32" s="90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.399999999999999" customHeight="1" x14ac:dyDescent="0.3">
      <c r="A33" s="30"/>
      <c r="B33" s="17"/>
      <c r="C33" s="1" t="s">
        <v>75</v>
      </c>
      <c r="D33" s="7"/>
      <c r="E33" s="90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.399999999999999" customHeight="1" x14ac:dyDescent="0.3">
      <c r="A34" s="39" t="s">
        <v>82</v>
      </c>
      <c r="B34" s="17"/>
      <c r="C34" s="4" t="s">
        <v>60</v>
      </c>
      <c r="D34" s="7"/>
      <c r="E34" s="90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7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.399999999999999" customHeight="1" x14ac:dyDescent="0.3">
      <c r="A35" s="39" t="s">
        <v>83</v>
      </c>
      <c r="B35" s="17"/>
      <c r="C35" s="4" t="s">
        <v>61</v>
      </c>
      <c r="D35" s="7"/>
      <c r="E35" s="90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7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.399999999999999" customHeight="1" x14ac:dyDescent="0.3">
      <c r="A36" s="30"/>
      <c r="B36" s="17"/>
      <c r="C36" s="1" t="s">
        <v>76</v>
      </c>
      <c r="D36" s="7"/>
      <c r="E36" s="90"/>
      <c r="F36" s="109">
        <f>SUM(F34:F35)</f>
        <v>0</v>
      </c>
      <c r="G36" s="8"/>
      <c r="H36" s="109">
        <f>SUM(H34:H35)</f>
        <v>0</v>
      </c>
      <c r="I36" s="8"/>
      <c r="J36" s="109">
        <f>SUM(J34:J35)</f>
        <v>0</v>
      </c>
      <c r="K36" s="8"/>
      <c r="L36" s="109">
        <f>SUM(L34:L35)</f>
        <v>0</v>
      </c>
      <c r="M36" s="8"/>
      <c r="N36" s="109">
        <f>SUM(N34:N35)</f>
        <v>0</v>
      </c>
      <c r="O36" s="8"/>
      <c r="P36" s="109">
        <f>SUM(P34:P35)</f>
        <v>0</v>
      </c>
      <c r="Q36" s="8"/>
      <c r="R36" s="109">
        <f>SUM(R34:R35)</f>
        <v>0</v>
      </c>
      <c r="S36" s="8"/>
      <c r="T36" s="109">
        <f>SUM(T34:T35)</f>
        <v>0</v>
      </c>
      <c r="U36" s="8"/>
      <c r="V36" s="109">
        <f>SUM(V34:V35)</f>
        <v>2004</v>
      </c>
      <c r="W36" s="8"/>
      <c r="X36" s="109">
        <f>SUM(X34:X35)</f>
        <v>248</v>
      </c>
      <c r="Y36" s="8"/>
      <c r="Z36" s="109">
        <f>SUM(Z34:Z35)</f>
        <v>0</v>
      </c>
      <c r="AA36" s="8"/>
      <c r="AB36" s="109">
        <f>SUM(AB34:AB35)</f>
        <v>73</v>
      </c>
      <c r="AC36" s="8"/>
      <c r="AD36" s="109">
        <f>SUM(AD34:AD35)</f>
        <v>9</v>
      </c>
      <c r="AE36" s="8"/>
      <c r="AF36" s="109">
        <f>SUM(AF34:AF35)</f>
        <v>62</v>
      </c>
      <c r="AG36" s="8"/>
      <c r="AH36" s="109">
        <f>SUM(AH34:AH35)</f>
        <v>0</v>
      </c>
      <c r="AI36" s="8"/>
      <c r="AJ36" s="109">
        <f>SUM(AJ34:AJ35)</f>
        <v>0</v>
      </c>
      <c r="AK36" s="8"/>
      <c r="AL36" s="109">
        <f>SUM(AL34:AL35)</f>
        <v>0</v>
      </c>
      <c r="AM36" s="8"/>
      <c r="AN36" s="109">
        <f>SUM(AN34:AN35)</f>
        <v>392</v>
      </c>
      <c r="AO36" s="77"/>
      <c r="AP36" s="109">
        <f>SUM(AP34:AP35)</f>
        <v>2396</v>
      </c>
      <c r="AQ36" s="41"/>
      <c r="AR36" s="109">
        <f>SUM(AR34:AR35)</f>
        <v>134</v>
      </c>
      <c r="AS36" s="41"/>
      <c r="AT36" s="109">
        <f>SUM(AT34:AT35)</f>
        <v>2530</v>
      </c>
      <c r="AU36" s="8"/>
    </row>
    <row r="37" spans="1:48" s="5" customFormat="1" ht="19.399999999999999" customHeight="1" x14ac:dyDescent="0.3">
      <c r="A37" s="30"/>
      <c r="B37" s="17"/>
      <c r="C37" s="1"/>
      <c r="D37" s="7"/>
      <c r="E37" s="90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.399999999999999" customHeight="1" x14ac:dyDescent="0.3">
      <c r="A38" s="30"/>
      <c r="B38" s="17"/>
      <c r="C38" s="4" t="s">
        <v>70</v>
      </c>
      <c r="D38" s="7"/>
      <c r="E38" s="90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7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.399999999999999" customHeight="1" x14ac:dyDescent="0.3">
      <c r="C39" s="2" t="s">
        <v>59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7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.399999999999999" customHeight="1" x14ac:dyDescent="0.3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.399999999999999" customHeight="1" thickBot="1" x14ac:dyDescent="0.35">
      <c r="C41" s="5" t="s">
        <v>111</v>
      </c>
      <c r="D41" s="7"/>
      <c r="E41" s="3"/>
      <c r="F41" s="13">
        <f>+F16+F31+F36+F38+F39</f>
        <v>14550</v>
      </c>
      <c r="G41" s="8"/>
      <c r="H41" s="108">
        <f>+H16+H31+H36+H38+H39</f>
        <v>0</v>
      </c>
      <c r="I41" s="8"/>
      <c r="J41" s="47">
        <f>+J16+J31+J36+J38+J39</f>
        <v>3500</v>
      </c>
      <c r="K41" s="8"/>
      <c r="L41" s="108">
        <f>+L16+L31+L36+L38+L39</f>
        <v>0</v>
      </c>
      <c r="M41" s="8"/>
      <c r="N41" s="108">
        <f>+N16+N31+N36+N38+N39</f>
        <v>0</v>
      </c>
      <c r="O41" s="8"/>
      <c r="P41" s="108">
        <f>+P16+P31+P36+P38+P39</f>
        <v>0</v>
      </c>
      <c r="Q41" s="8"/>
      <c r="R41" s="108">
        <f>+R16+R31+R36+R38+R39</f>
        <v>0</v>
      </c>
      <c r="S41" s="8"/>
      <c r="T41" s="108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8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8">
        <f>+AH16+AH31+AH36+AH38+AH39</f>
        <v>0</v>
      </c>
      <c r="AI41" s="8"/>
      <c r="AJ41" s="108">
        <f>+AJ16+AJ31+AJ36+AJ38+AJ39</f>
        <v>0</v>
      </c>
      <c r="AK41" s="8"/>
      <c r="AL41" s="108">
        <f>+AL16+AL31+AL36+AL38+AL39</f>
        <v>0</v>
      </c>
      <c r="AM41" s="8"/>
      <c r="AN41" s="47">
        <f>X41+Z41+AB41+AH41+AL41+AJ41+AD41+AF41</f>
        <v>679</v>
      </c>
      <c r="AO41" s="77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 x14ac:dyDescent="0.35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.399999999999999" customHeight="1" x14ac:dyDescent="0.3">
      <c r="A43" s="58"/>
      <c r="B43" s="56"/>
      <c r="C43" s="59" t="s">
        <v>125</v>
      </c>
      <c r="D43" s="60"/>
      <c r="E43" s="61"/>
      <c r="F43" s="62"/>
      <c r="G43" s="63"/>
      <c r="H43" s="62"/>
      <c r="I43" s="62"/>
      <c r="J43" s="115"/>
      <c r="K43" s="62"/>
      <c r="L43" s="62"/>
      <c r="M43" s="62"/>
      <c r="N43" s="62"/>
      <c r="O43" s="62"/>
      <c r="P43" s="62"/>
      <c r="Q43" s="64"/>
      <c r="R43" s="63"/>
      <c r="S43" s="63"/>
      <c r="T43" s="63"/>
      <c r="U43" s="63"/>
      <c r="V43" s="126"/>
      <c r="W43" s="14"/>
      <c r="X43" s="119"/>
      <c r="Y43" s="14"/>
      <c r="Z43" s="14"/>
      <c r="AA43" s="14"/>
      <c r="AB43" s="119"/>
      <c r="AC43" s="14"/>
      <c r="AD43" s="119"/>
      <c r="AE43" s="14"/>
      <c r="AF43" s="119"/>
      <c r="AG43" s="14"/>
      <c r="AH43" s="14"/>
      <c r="AI43" s="14"/>
      <c r="AJ43" s="14"/>
      <c r="AK43" s="14"/>
      <c r="AL43" s="14"/>
      <c r="AM43" s="14"/>
      <c r="AN43" s="119"/>
      <c r="AO43" s="14"/>
      <c r="AP43" s="119"/>
      <c r="AQ43" s="41"/>
      <c r="AR43" s="119"/>
      <c r="AS43" s="41"/>
      <c r="AT43" s="119"/>
      <c r="AU43" s="14"/>
    </row>
    <row r="44" spans="1:48" ht="18.75" customHeight="1" x14ac:dyDescent="0.3">
      <c r="A44" s="69"/>
      <c r="C44" s="16" t="s">
        <v>122</v>
      </c>
      <c r="D44" s="16"/>
      <c r="E44" s="90"/>
      <c r="F44" s="15"/>
      <c r="H44" s="15"/>
      <c r="I44" s="15"/>
      <c r="J44" s="116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7"/>
      <c r="W44" s="14"/>
      <c r="X44" s="119"/>
      <c r="Y44" s="14"/>
      <c r="Z44" s="14"/>
      <c r="AA44" s="14"/>
      <c r="AB44" s="119"/>
      <c r="AC44" s="14"/>
      <c r="AD44" s="119"/>
      <c r="AE44" s="14"/>
      <c r="AF44" s="119"/>
      <c r="AG44" s="14"/>
      <c r="AH44" s="14"/>
      <c r="AI44" s="14"/>
      <c r="AJ44" s="14"/>
      <c r="AK44" s="14"/>
      <c r="AL44" s="14"/>
      <c r="AM44" s="14"/>
      <c r="AN44" s="119"/>
      <c r="AO44" s="14"/>
      <c r="AP44" s="119"/>
      <c r="AQ44" s="41"/>
      <c r="AR44" s="119"/>
      <c r="AS44" s="41"/>
      <c r="AT44" s="119"/>
      <c r="AU44" s="14"/>
      <c r="AV44" s="6"/>
    </row>
    <row r="45" spans="1:48" s="3" customFormat="1" ht="19.399999999999999" customHeight="1" thickBot="1" x14ac:dyDescent="0.35">
      <c r="A45" s="65"/>
      <c r="B45" s="57"/>
      <c r="C45" s="71" t="s">
        <v>89</v>
      </c>
      <c r="D45" s="72"/>
      <c r="E45" s="66"/>
      <c r="F45" s="67"/>
      <c r="G45" s="67"/>
      <c r="H45" s="67"/>
      <c r="I45" s="67"/>
      <c r="J45" s="11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128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.399999999999999" customHeight="1" x14ac:dyDescent="0.3">
      <c r="A46" s="30"/>
      <c r="B46" s="17"/>
      <c r="C46" s="16"/>
      <c r="D46" s="16"/>
      <c r="E46" s="90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9"/>
      <c r="W46" s="14"/>
      <c r="X46" s="119"/>
      <c r="Y46" s="14"/>
      <c r="Z46" s="14"/>
      <c r="AA46" s="14"/>
      <c r="AB46" s="119"/>
      <c r="AC46" s="14"/>
      <c r="AD46" s="119"/>
      <c r="AE46" s="14"/>
      <c r="AF46" s="119"/>
      <c r="AG46" s="14"/>
      <c r="AH46" s="14"/>
      <c r="AI46" s="14"/>
      <c r="AJ46" s="14"/>
      <c r="AK46" s="14"/>
      <c r="AL46" s="14"/>
      <c r="AM46" s="14"/>
      <c r="AN46" s="119"/>
      <c r="AO46" s="14"/>
      <c r="AP46" s="119"/>
      <c r="AQ46" s="41"/>
      <c r="AR46" s="119"/>
      <c r="AS46" s="41"/>
      <c r="AT46" s="119"/>
      <c r="AU46" s="14"/>
      <c r="AV46" s="6"/>
    </row>
    <row r="47" spans="1:48" s="19" customFormat="1" ht="19.399999999999999" customHeight="1" x14ac:dyDescent="0.4">
      <c r="A47" s="30"/>
      <c r="B47" s="74"/>
      <c r="C47" s="20" t="s">
        <v>24</v>
      </c>
      <c r="D47" s="23"/>
      <c r="J47" s="111"/>
      <c r="V47" s="111"/>
      <c r="X47" s="111"/>
      <c r="AB47" s="111"/>
      <c r="AD47" s="111"/>
      <c r="AF47" s="111"/>
      <c r="AN47" s="111"/>
      <c r="AP47" s="111"/>
      <c r="AQ47" s="132"/>
      <c r="AR47" s="111"/>
      <c r="AS47" s="132"/>
      <c r="AT47" s="111"/>
      <c r="AV47" s="25"/>
    </row>
    <row r="48" spans="1:48" s="26" customFormat="1" ht="19.399999999999999" customHeight="1" x14ac:dyDescent="0.35">
      <c r="A48" s="29"/>
      <c r="B48" s="75"/>
      <c r="C48" s="26" t="s">
        <v>79</v>
      </c>
      <c r="D48" s="22"/>
      <c r="E48" s="21"/>
      <c r="F48" s="21"/>
      <c r="G48" s="21"/>
      <c r="H48" s="21"/>
      <c r="I48" s="21"/>
      <c r="J48" s="112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12"/>
      <c r="W48" s="21"/>
      <c r="X48" s="112"/>
      <c r="Y48" s="21"/>
      <c r="Z48" s="21"/>
      <c r="AA48" s="21"/>
      <c r="AB48" s="112"/>
      <c r="AC48" s="21"/>
      <c r="AD48" s="112"/>
      <c r="AE48" s="21"/>
      <c r="AF48" s="112"/>
      <c r="AG48" s="21"/>
      <c r="AH48" s="21"/>
      <c r="AI48" s="21"/>
      <c r="AJ48" s="21"/>
      <c r="AK48" s="21"/>
      <c r="AL48" s="21"/>
      <c r="AM48" s="21"/>
      <c r="AN48" s="112"/>
      <c r="AO48" s="21"/>
      <c r="AP48" s="112"/>
      <c r="AQ48" s="133"/>
      <c r="AR48" s="112"/>
      <c r="AS48" s="133"/>
      <c r="AT48" s="112"/>
      <c r="AU48" s="21"/>
      <c r="AV48" s="24"/>
    </row>
    <row r="49" spans="1:49" s="21" customFormat="1" ht="19.399999999999999" customHeight="1" x14ac:dyDescent="0.35">
      <c r="A49" s="30"/>
      <c r="B49" s="76"/>
      <c r="C49" s="297"/>
      <c r="D49" s="297"/>
      <c r="E49" s="297"/>
      <c r="F49" s="297"/>
      <c r="G49" s="297"/>
      <c r="H49" s="297"/>
      <c r="I49" s="297"/>
      <c r="J49" s="297"/>
      <c r="K49" s="297"/>
      <c r="V49" s="112"/>
      <c r="X49" s="112"/>
      <c r="AB49" s="112"/>
      <c r="AD49" s="112"/>
      <c r="AF49" s="112"/>
      <c r="AN49" s="112"/>
      <c r="AP49" s="112"/>
      <c r="AQ49" s="133"/>
      <c r="AR49" s="112"/>
      <c r="AS49" s="133"/>
      <c r="AT49" s="112"/>
      <c r="AV49" s="24"/>
    </row>
    <row r="50" spans="1:49" ht="19.399999999999999" customHeight="1" x14ac:dyDescent="0.3">
      <c r="F50" s="292" t="s">
        <v>63</v>
      </c>
      <c r="G50" s="293"/>
      <c r="H50" s="293"/>
      <c r="I50" s="293"/>
      <c r="J50" s="293"/>
      <c r="K50" s="293"/>
      <c r="L50" s="293"/>
      <c r="M50" s="293"/>
      <c r="N50" s="293"/>
      <c r="O50" s="293"/>
      <c r="P50" s="293"/>
      <c r="Q50" s="293"/>
      <c r="R50" s="293"/>
      <c r="S50" s="293"/>
      <c r="T50" s="293"/>
      <c r="U50" s="293"/>
      <c r="V50" s="293"/>
      <c r="W50" s="293"/>
      <c r="X50" s="293"/>
      <c r="Y50" s="293"/>
      <c r="Z50" s="293"/>
      <c r="AA50" s="293"/>
      <c r="AB50" s="293"/>
      <c r="AC50" s="293"/>
      <c r="AD50" s="293"/>
      <c r="AE50" s="293"/>
      <c r="AF50" s="293"/>
      <c r="AG50" s="293"/>
      <c r="AH50" s="293"/>
      <c r="AI50" s="293"/>
      <c r="AJ50" s="293"/>
      <c r="AK50" s="293"/>
      <c r="AL50" s="293"/>
      <c r="AM50" s="293"/>
      <c r="AN50" s="293"/>
      <c r="AO50" s="293"/>
      <c r="AP50" s="293"/>
      <c r="AQ50" s="293"/>
      <c r="AR50" s="293"/>
      <c r="AS50" s="293"/>
      <c r="AT50" s="293"/>
    </row>
    <row r="51" spans="1:49" ht="19.399999999999999" customHeight="1" x14ac:dyDescent="0.65">
      <c r="D51" s="4"/>
      <c r="E51" s="6"/>
      <c r="G51" s="90"/>
      <c r="H51" s="3"/>
      <c r="I51" s="3"/>
      <c r="J51" s="113"/>
      <c r="K51" s="3"/>
      <c r="L51" s="3"/>
      <c r="M51" s="3"/>
      <c r="N51" s="3"/>
      <c r="O51" s="3"/>
      <c r="P51" s="3"/>
      <c r="Q51" s="3"/>
      <c r="R51" s="294" t="s">
        <v>64</v>
      </c>
      <c r="S51" s="294"/>
      <c r="T51" s="294"/>
      <c r="U51" s="294"/>
      <c r="V51" s="294"/>
      <c r="W51" s="3"/>
      <c r="X51" s="294" t="s">
        <v>117</v>
      </c>
      <c r="Y51" s="295"/>
      <c r="Z51" s="295"/>
      <c r="AA51" s="295"/>
      <c r="AB51" s="295"/>
      <c r="AC51" s="295"/>
      <c r="AD51" s="295"/>
      <c r="AE51" s="295"/>
      <c r="AF51" s="295"/>
      <c r="AG51" s="295"/>
      <c r="AH51" s="295"/>
      <c r="AI51" s="295"/>
      <c r="AJ51" s="295"/>
      <c r="AK51" s="295"/>
      <c r="AL51" s="295"/>
      <c r="AM51" s="295"/>
      <c r="AN51" s="295"/>
      <c r="AQ51" s="48"/>
      <c r="AS51" s="48"/>
    </row>
    <row r="52" spans="1:49" ht="19.399999999999999" customHeight="1" x14ac:dyDescent="0.65">
      <c r="D52" s="4"/>
      <c r="E52" s="6"/>
      <c r="G52" s="90"/>
      <c r="H52" s="3"/>
      <c r="I52" s="3"/>
      <c r="J52" s="11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13"/>
      <c r="W52" s="3"/>
      <c r="X52" s="113"/>
      <c r="Y52" s="49"/>
      <c r="Z52" s="49"/>
      <c r="AA52" s="49"/>
      <c r="AB52" s="125"/>
      <c r="AC52" s="55"/>
      <c r="AD52" s="125"/>
      <c r="AE52" s="55"/>
      <c r="AF52" s="125"/>
      <c r="AG52" s="49"/>
      <c r="AH52" s="3"/>
      <c r="AI52" s="49"/>
      <c r="AJ52" s="3"/>
      <c r="AK52" s="49"/>
      <c r="AL52" s="49"/>
      <c r="AM52" s="49"/>
      <c r="AN52" s="114"/>
      <c r="AQ52" s="48"/>
      <c r="AS52" s="48"/>
    </row>
    <row r="53" spans="1:49" ht="19.399999999999999" customHeight="1" x14ac:dyDescent="0.65">
      <c r="D53" s="4"/>
      <c r="E53" s="6"/>
      <c r="F53" s="3" t="s">
        <v>95</v>
      </c>
      <c r="G53" s="90"/>
      <c r="H53" s="3"/>
      <c r="I53" s="3"/>
      <c r="J53" s="113"/>
      <c r="K53" s="3"/>
      <c r="L53" s="3" t="s">
        <v>98</v>
      </c>
      <c r="M53" s="3"/>
      <c r="N53" s="3"/>
      <c r="O53" s="3"/>
      <c r="P53" s="3"/>
      <c r="Q53" s="3"/>
      <c r="R53" s="3"/>
      <c r="S53" s="3"/>
      <c r="T53" s="3"/>
      <c r="U53" s="3"/>
      <c r="V53" s="113"/>
      <c r="W53" s="3"/>
      <c r="X53" s="113"/>
      <c r="Y53" s="49"/>
      <c r="Z53" s="49"/>
      <c r="AA53" s="49"/>
      <c r="AB53" s="113"/>
      <c r="AC53" s="3"/>
      <c r="AD53" s="113"/>
      <c r="AE53" s="3"/>
      <c r="AF53" s="113"/>
      <c r="AG53" s="49"/>
      <c r="AH53" s="3" t="s">
        <v>55</v>
      </c>
      <c r="AI53" s="49"/>
      <c r="AK53" s="49"/>
      <c r="AL53" s="49"/>
      <c r="AM53" s="49"/>
      <c r="AN53" s="114" t="s">
        <v>36</v>
      </c>
      <c r="AQ53" s="48"/>
      <c r="AS53" s="48"/>
    </row>
    <row r="54" spans="1:49" ht="19.399999999999999" customHeight="1" x14ac:dyDescent="0.65">
      <c r="A54" s="1"/>
      <c r="B54" s="90"/>
      <c r="D54" s="4"/>
      <c r="E54" s="6"/>
      <c r="F54" s="3" t="s">
        <v>94</v>
      </c>
      <c r="G54" s="90"/>
      <c r="H54" s="3"/>
      <c r="I54" s="3"/>
      <c r="J54" s="113"/>
      <c r="K54" s="3"/>
      <c r="L54" s="3" t="s">
        <v>97</v>
      </c>
      <c r="M54" s="3"/>
      <c r="N54" s="3"/>
      <c r="O54" s="3"/>
      <c r="P54" s="3"/>
      <c r="Q54" s="3"/>
      <c r="R54" s="3"/>
      <c r="S54" s="3"/>
      <c r="T54" s="3"/>
      <c r="U54" s="3"/>
      <c r="V54" s="113"/>
      <c r="W54" s="3"/>
      <c r="X54" s="113"/>
      <c r="Y54" s="3"/>
      <c r="Z54" s="49"/>
      <c r="AA54" s="3"/>
      <c r="AB54" s="114"/>
      <c r="AC54" s="3"/>
      <c r="AD54" s="114"/>
      <c r="AE54" s="3"/>
      <c r="AF54" s="114"/>
      <c r="AG54" s="3"/>
      <c r="AH54" s="3" t="s">
        <v>56</v>
      </c>
      <c r="AI54" s="3"/>
      <c r="AJ54" s="3" t="s">
        <v>112</v>
      </c>
      <c r="AK54" s="3"/>
      <c r="AL54" s="3"/>
      <c r="AM54" s="3"/>
      <c r="AN54" s="114" t="s">
        <v>58</v>
      </c>
      <c r="AO54" s="7"/>
      <c r="AP54" s="114" t="s">
        <v>50</v>
      </c>
      <c r="AQ54" s="134"/>
      <c r="AR54" s="135"/>
      <c r="AT54" s="135"/>
      <c r="AU54" s="90"/>
    </row>
    <row r="55" spans="1:49" ht="19.399999999999999" customHeight="1" x14ac:dyDescent="0.3">
      <c r="D55" s="3"/>
      <c r="E55" s="7"/>
      <c r="F55" s="3" t="s">
        <v>27</v>
      </c>
      <c r="H55" s="3"/>
      <c r="I55" s="3"/>
      <c r="J55" s="114" t="s">
        <v>98</v>
      </c>
      <c r="K55" s="3"/>
      <c r="L55" s="3" t="s">
        <v>103</v>
      </c>
      <c r="M55" s="3"/>
      <c r="N55" s="3" t="s">
        <v>99</v>
      </c>
      <c r="O55" s="3"/>
      <c r="P55" s="3"/>
      <c r="Q55" s="3"/>
      <c r="R55" s="3"/>
      <c r="T55" s="3" t="s">
        <v>92</v>
      </c>
      <c r="V55" s="114"/>
      <c r="W55" s="3"/>
      <c r="X55" s="114" t="s">
        <v>126</v>
      </c>
      <c r="Y55" s="3"/>
      <c r="Z55" s="3" t="s">
        <v>104</v>
      </c>
      <c r="AD55" s="114" t="s">
        <v>141</v>
      </c>
      <c r="AE55" s="3"/>
      <c r="AF55" s="114" t="s">
        <v>146</v>
      </c>
      <c r="AG55" s="3"/>
      <c r="AH55" s="3" t="s">
        <v>109</v>
      </c>
      <c r="AI55" s="3"/>
      <c r="AJ55" s="3" t="s">
        <v>132</v>
      </c>
      <c r="AK55" s="3"/>
      <c r="AL55" s="3"/>
      <c r="AM55" s="3"/>
      <c r="AN55" s="114" t="s">
        <v>57</v>
      </c>
      <c r="AP55" s="114" t="s">
        <v>32</v>
      </c>
      <c r="AQ55" s="113"/>
      <c r="AR55" s="114" t="s">
        <v>33</v>
      </c>
      <c r="AS55" s="113"/>
      <c r="AT55" s="114"/>
      <c r="AU55" s="3"/>
    </row>
    <row r="56" spans="1:49" ht="19.399999999999999" customHeight="1" x14ac:dyDescent="0.3">
      <c r="D56" s="3"/>
      <c r="E56" s="7"/>
      <c r="F56" s="3" t="s">
        <v>93</v>
      </c>
      <c r="H56" s="3" t="s">
        <v>92</v>
      </c>
      <c r="I56" s="3"/>
      <c r="J56" s="114" t="s">
        <v>97</v>
      </c>
      <c r="K56" s="3"/>
      <c r="L56" s="3" t="s">
        <v>102</v>
      </c>
      <c r="M56" s="3"/>
      <c r="N56" s="3" t="s">
        <v>100</v>
      </c>
      <c r="O56" s="3"/>
      <c r="P56" s="3"/>
      <c r="Q56" s="3"/>
      <c r="R56" s="3" t="s">
        <v>28</v>
      </c>
      <c r="S56" s="3"/>
      <c r="T56" s="3" t="s">
        <v>93</v>
      </c>
      <c r="U56" s="3"/>
      <c r="V56" s="114" t="s">
        <v>30</v>
      </c>
      <c r="W56" s="3"/>
      <c r="X56" s="114" t="s">
        <v>113</v>
      </c>
      <c r="Y56" s="3"/>
      <c r="Z56" s="3" t="s">
        <v>115</v>
      </c>
      <c r="AB56" s="114" t="s">
        <v>140</v>
      </c>
      <c r="AC56" s="3"/>
      <c r="AD56" s="114" t="s">
        <v>142</v>
      </c>
      <c r="AE56" s="3"/>
      <c r="AF56" s="114" t="s">
        <v>147</v>
      </c>
      <c r="AG56" s="3"/>
      <c r="AH56" s="3" t="s">
        <v>127</v>
      </c>
      <c r="AI56" s="3"/>
      <c r="AJ56" s="3" t="s">
        <v>143</v>
      </c>
      <c r="AK56" s="3"/>
      <c r="AL56" s="3" t="s">
        <v>148</v>
      </c>
      <c r="AM56" s="3"/>
      <c r="AN56" s="114" t="s">
        <v>110</v>
      </c>
      <c r="AP56" s="114" t="s">
        <v>49</v>
      </c>
      <c r="AQ56" s="113"/>
      <c r="AR56" s="114" t="s">
        <v>34</v>
      </c>
      <c r="AS56" s="113"/>
      <c r="AT56" s="114" t="s">
        <v>36</v>
      </c>
      <c r="AU56" s="3"/>
    </row>
    <row r="57" spans="1:49" ht="19.399999999999999" customHeight="1" x14ac:dyDescent="0.3">
      <c r="A57" s="1" t="s">
        <v>26</v>
      </c>
      <c r="D57" s="7" t="s">
        <v>25</v>
      </c>
      <c r="E57" s="7"/>
      <c r="F57" s="3" t="s">
        <v>96</v>
      </c>
      <c r="H57" s="3" t="s">
        <v>105</v>
      </c>
      <c r="I57" s="3"/>
      <c r="J57" s="48" t="s">
        <v>108</v>
      </c>
      <c r="K57" s="3"/>
      <c r="L57" s="3" t="s">
        <v>93</v>
      </c>
      <c r="M57" s="3"/>
      <c r="N57" s="3" t="s">
        <v>101</v>
      </c>
      <c r="O57" s="3"/>
      <c r="P57" s="3" t="s">
        <v>90</v>
      </c>
      <c r="Q57" s="3"/>
      <c r="R57" s="3" t="s">
        <v>29</v>
      </c>
      <c r="S57" s="3"/>
      <c r="T57" s="3" t="s">
        <v>29</v>
      </c>
      <c r="U57" s="3"/>
      <c r="V57" s="114" t="s">
        <v>31</v>
      </c>
      <c r="W57" s="3"/>
      <c r="X57" s="114" t="s">
        <v>114</v>
      </c>
      <c r="Y57" s="3"/>
      <c r="Z57" s="3" t="s">
        <v>54</v>
      </c>
      <c r="AB57" s="114" t="s">
        <v>29</v>
      </c>
      <c r="AC57" s="3"/>
      <c r="AD57" s="114" t="s">
        <v>29</v>
      </c>
      <c r="AE57" s="3"/>
      <c r="AF57" s="114" t="s">
        <v>29</v>
      </c>
      <c r="AG57" s="3"/>
      <c r="AH57" s="3" t="s">
        <v>84</v>
      </c>
      <c r="AI57" s="3"/>
      <c r="AJ57" s="3" t="s">
        <v>144</v>
      </c>
      <c r="AK57" s="3"/>
      <c r="AL57" s="3" t="s">
        <v>65</v>
      </c>
      <c r="AM57" s="3"/>
      <c r="AN57" s="131" t="s">
        <v>37</v>
      </c>
      <c r="AP57" s="137" t="s">
        <v>116</v>
      </c>
      <c r="AQ57" s="113"/>
      <c r="AR57" s="114" t="s">
        <v>35</v>
      </c>
      <c r="AS57" s="113"/>
      <c r="AT57" s="114" t="s">
        <v>37</v>
      </c>
      <c r="AU57" s="3"/>
    </row>
    <row r="58" spans="1:49" ht="19.399999999999999" customHeight="1" x14ac:dyDescent="0.3">
      <c r="A58" s="30"/>
      <c r="B58" s="17"/>
      <c r="C58" s="1" t="s">
        <v>137</v>
      </c>
      <c r="D58" s="7"/>
      <c r="F58" s="296" t="s">
        <v>51</v>
      </c>
      <c r="G58" s="296"/>
      <c r="H58" s="296"/>
      <c r="I58" s="296"/>
      <c r="J58" s="296"/>
      <c r="K58" s="296"/>
      <c r="L58" s="296"/>
      <c r="M58" s="296"/>
      <c r="N58" s="296"/>
      <c r="O58" s="296"/>
      <c r="P58" s="296"/>
      <c r="Q58" s="296"/>
      <c r="R58" s="296"/>
      <c r="S58" s="296"/>
      <c r="T58" s="296"/>
      <c r="U58" s="296"/>
      <c r="V58" s="296"/>
      <c r="W58" s="296"/>
      <c r="X58" s="296"/>
      <c r="Y58" s="296"/>
      <c r="Z58" s="296"/>
      <c r="AA58" s="296"/>
      <c r="AB58" s="296"/>
      <c r="AC58" s="296"/>
      <c r="AD58" s="296"/>
      <c r="AE58" s="296"/>
      <c r="AF58" s="296"/>
      <c r="AG58" s="296"/>
      <c r="AH58" s="296"/>
      <c r="AI58" s="296"/>
      <c r="AJ58" s="296"/>
      <c r="AK58" s="296"/>
      <c r="AL58" s="296"/>
      <c r="AM58" s="296"/>
      <c r="AN58" s="296"/>
      <c r="AO58" s="296"/>
      <c r="AP58" s="296"/>
      <c r="AQ58" s="296"/>
      <c r="AR58" s="296"/>
      <c r="AS58" s="296"/>
      <c r="AT58" s="296"/>
      <c r="AU58" s="7"/>
      <c r="AV58" s="6"/>
      <c r="AW58" s="3"/>
    </row>
    <row r="59" spans="1:49" ht="19.399999999999999" customHeight="1" x14ac:dyDescent="0.3">
      <c r="A59" s="30"/>
      <c r="B59" s="17"/>
      <c r="C59" s="40" t="s">
        <v>138</v>
      </c>
      <c r="D59" s="7"/>
      <c r="E59" s="6"/>
      <c r="F59" s="77">
        <v>14550</v>
      </c>
      <c r="G59" s="77"/>
      <c r="H59" s="77">
        <v>0</v>
      </c>
      <c r="I59" s="77"/>
      <c r="J59" s="119">
        <v>3500</v>
      </c>
      <c r="K59" s="77"/>
      <c r="L59" s="77">
        <v>0</v>
      </c>
      <c r="M59" s="77"/>
      <c r="N59" s="77">
        <v>0</v>
      </c>
      <c r="O59" s="77"/>
      <c r="P59" s="77">
        <v>0</v>
      </c>
      <c r="Q59" s="77"/>
      <c r="R59" s="77">
        <v>0</v>
      </c>
      <c r="S59" s="77"/>
      <c r="T59" s="77">
        <v>-280</v>
      </c>
      <c r="U59" s="77"/>
      <c r="V59" s="119">
        <f>12923</f>
        <v>12923</v>
      </c>
      <c r="W59" s="77"/>
      <c r="X59" s="50">
        <v>143</v>
      </c>
      <c r="Y59" s="77"/>
      <c r="Z59" s="79">
        <v>0</v>
      </c>
      <c r="AA59" s="77"/>
      <c r="AB59" s="50">
        <f>490</f>
        <v>490</v>
      </c>
      <c r="AC59" s="79"/>
      <c r="AD59" s="50">
        <v>-26</v>
      </c>
      <c r="AE59" s="79"/>
      <c r="AF59" s="50">
        <v>96</v>
      </c>
      <c r="AG59" s="77"/>
      <c r="AH59" s="79">
        <v>0</v>
      </c>
      <c r="AI59" s="77"/>
      <c r="AJ59" s="79">
        <v>0</v>
      </c>
      <c r="AK59" s="77"/>
      <c r="AL59" s="79">
        <v>0</v>
      </c>
      <c r="AM59" s="77"/>
      <c r="AN59" s="50">
        <f>X59+Z59+AB59+AH59+AL59+AJ59+AD59+AF59</f>
        <v>703</v>
      </c>
      <c r="AO59" s="77"/>
      <c r="AP59" s="119">
        <f>SUM(F59,H59,J59,L59,N59,P59,R59,T59,V59,AN59)</f>
        <v>31396</v>
      </c>
      <c r="AQ59" s="41"/>
      <c r="AR59" s="119">
        <f>3044</f>
        <v>3044</v>
      </c>
      <c r="AS59" s="41"/>
      <c r="AT59" s="119">
        <f>AP59+AR59</f>
        <v>34440</v>
      </c>
      <c r="AU59" s="8"/>
    </row>
    <row r="60" spans="1:49" ht="19.399999999999999" customHeight="1" x14ac:dyDescent="0.3">
      <c r="A60" s="39" t="s">
        <v>80</v>
      </c>
      <c r="B60" s="17"/>
      <c r="C60" s="18" t="s">
        <v>71</v>
      </c>
      <c r="D60" s="7">
        <v>3</v>
      </c>
      <c r="E60" s="90"/>
      <c r="F60" s="80">
        <v>0</v>
      </c>
      <c r="G60" s="78"/>
      <c r="H60" s="80">
        <v>0</v>
      </c>
      <c r="I60" s="78"/>
      <c r="J60" s="44">
        <v>0</v>
      </c>
      <c r="K60" s="78"/>
      <c r="L60" s="80">
        <v>0</v>
      </c>
      <c r="M60" s="78"/>
      <c r="N60" s="79">
        <v>0</v>
      </c>
      <c r="O60" s="78"/>
      <c r="P60" s="79">
        <v>0</v>
      </c>
      <c r="Q60" s="78"/>
      <c r="R60" s="79">
        <v>0</v>
      </c>
      <c r="S60" s="78"/>
      <c r="T60" s="79">
        <v>0</v>
      </c>
      <c r="U60" s="78"/>
      <c r="V60" s="44">
        <v>0</v>
      </c>
      <c r="W60" s="78"/>
      <c r="X60" s="50">
        <v>0</v>
      </c>
      <c r="Y60" s="78"/>
      <c r="Z60" s="79">
        <v>0</v>
      </c>
      <c r="AA60" s="78"/>
      <c r="AB60" s="50">
        <v>0</v>
      </c>
      <c r="AC60" s="79"/>
      <c r="AD60" s="50">
        <v>0</v>
      </c>
      <c r="AE60" s="79"/>
      <c r="AF60" s="50">
        <v>0</v>
      </c>
      <c r="AG60" s="78"/>
      <c r="AH60" s="79">
        <v>0</v>
      </c>
      <c r="AI60" s="78"/>
      <c r="AJ60" s="79">
        <v>0</v>
      </c>
      <c r="AK60" s="78"/>
      <c r="AL60" s="79">
        <v>0</v>
      </c>
      <c r="AM60" s="78"/>
      <c r="AN60" s="50">
        <f>X60+Z60+AB60+AH60+AL60+AJ60+AD60+AF60</f>
        <v>0</v>
      </c>
      <c r="AO60" s="78"/>
      <c r="AP60" s="50">
        <f>SUM(F60,H60,J60,L60,N60,P60,R60,T60,V60,AN60)</f>
        <v>0</v>
      </c>
      <c r="AQ60" s="44"/>
      <c r="AR60" s="44">
        <v>0</v>
      </c>
      <c r="AS60" s="44"/>
      <c r="AT60" s="119">
        <f>AP60+AR60</f>
        <v>0</v>
      </c>
      <c r="AU60" s="10"/>
    </row>
    <row r="61" spans="1:49" ht="19.399999999999999" customHeight="1" x14ac:dyDescent="0.3">
      <c r="A61" s="30"/>
      <c r="B61" s="17"/>
      <c r="C61" s="40" t="s">
        <v>139</v>
      </c>
      <c r="D61" s="7"/>
      <c r="E61" s="90"/>
      <c r="F61" s="81">
        <f>SUM(F59:F60)</f>
        <v>14550</v>
      </c>
      <c r="G61" s="78"/>
      <c r="H61" s="81">
        <f>SUM(H59:H60)</f>
        <v>0</v>
      </c>
      <c r="I61" s="78"/>
      <c r="J61" s="138">
        <f>SUM(J59:J60)</f>
        <v>3500</v>
      </c>
      <c r="K61" s="78"/>
      <c r="L61" s="81">
        <f>SUM(L59:L60)</f>
        <v>0</v>
      </c>
      <c r="M61" s="78"/>
      <c r="N61" s="81">
        <f>SUM(N59:N60)</f>
        <v>0</v>
      </c>
      <c r="O61" s="78"/>
      <c r="P61" s="81">
        <f>SUM(P59:P60)</f>
        <v>0</v>
      </c>
      <c r="Q61" s="78"/>
      <c r="R61" s="81">
        <f>SUM(R59:R60)</f>
        <v>0</v>
      </c>
      <c r="S61" s="78"/>
      <c r="T61" s="81">
        <f>SUM(T59:T60)</f>
        <v>-280</v>
      </c>
      <c r="U61" s="78"/>
      <c r="V61" s="138">
        <f>SUM(V59:V60)</f>
        <v>12923</v>
      </c>
      <c r="W61" s="78"/>
      <c r="X61" s="138">
        <f>SUM(X59:X60)</f>
        <v>143</v>
      </c>
      <c r="Y61" s="78"/>
      <c r="Z61" s="81">
        <f>SUM(Z59:Z60)</f>
        <v>0</v>
      </c>
      <c r="AA61" s="78"/>
      <c r="AB61" s="138">
        <f>SUM(AB59:AB60)</f>
        <v>490</v>
      </c>
      <c r="AC61" s="77"/>
      <c r="AD61" s="138">
        <f>SUM(AD59:AD60)</f>
        <v>-26</v>
      </c>
      <c r="AE61" s="77"/>
      <c r="AF61" s="138">
        <f>SUM(AF59:AF60)</f>
        <v>96</v>
      </c>
      <c r="AG61" s="78"/>
      <c r="AH61" s="81">
        <f>SUM(AH59:AH60)</f>
        <v>0</v>
      </c>
      <c r="AI61" s="78"/>
      <c r="AJ61" s="81">
        <f>SUM(AJ59:AJ60)</f>
        <v>0</v>
      </c>
      <c r="AK61" s="78"/>
      <c r="AL61" s="81">
        <f>SUM(AL59:AL60)</f>
        <v>0</v>
      </c>
      <c r="AM61" s="78"/>
      <c r="AN61" s="138">
        <f t="shared" ref="AN61:AN63" si="15">X61+Z61+AB61+AH61+AL61+AJ61+AD61+AF61</f>
        <v>703</v>
      </c>
      <c r="AO61" s="78"/>
      <c r="AP61" s="138">
        <f>SUM(AP59:AP60)</f>
        <v>31396</v>
      </c>
      <c r="AQ61" s="44"/>
      <c r="AR61" s="138">
        <f>SUM(AR59:AR60)</f>
        <v>3044</v>
      </c>
      <c r="AS61" s="44"/>
      <c r="AT61" s="138">
        <f>SUM(AT59:AT60)</f>
        <v>34440</v>
      </c>
      <c r="AU61" s="10"/>
    </row>
    <row r="62" spans="1:49" s="91" customFormat="1" ht="19.399999999999999" customHeight="1" x14ac:dyDescent="0.3">
      <c r="A62" s="93"/>
      <c r="B62" s="94"/>
      <c r="C62" s="105" t="s">
        <v>149</v>
      </c>
      <c r="D62" s="92"/>
      <c r="E62" s="96"/>
      <c r="F62" s="97">
        <v>0</v>
      </c>
      <c r="G62" s="78"/>
      <c r="H62" s="97">
        <v>0</v>
      </c>
      <c r="I62" s="103"/>
      <c r="J62" s="118">
        <v>0</v>
      </c>
      <c r="K62" s="103"/>
      <c r="L62" s="97">
        <v>0</v>
      </c>
      <c r="M62" s="103"/>
      <c r="N62" s="102">
        <v>0</v>
      </c>
      <c r="O62" s="103"/>
      <c r="P62" s="102">
        <v>0</v>
      </c>
      <c r="Q62" s="103"/>
      <c r="R62" s="102">
        <v>0</v>
      </c>
      <c r="S62" s="103"/>
      <c r="T62" s="102">
        <v>0</v>
      </c>
      <c r="U62" s="103"/>
      <c r="V62" s="118">
        <v>-104</v>
      </c>
      <c r="W62" s="103"/>
      <c r="X62" s="123">
        <v>0</v>
      </c>
      <c r="Y62" s="103"/>
      <c r="Z62" s="102">
        <v>0</v>
      </c>
      <c r="AA62" s="103"/>
      <c r="AB62" s="123">
        <v>0</v>
      </c>
      <c r="AC62" s="102"/>
      <c r="AD62" s="123">
        <v>0</v>
      </c>
      <c r="AE62" s="102"/>
      <c r="AF62" s="123">
        <v>3</v>
      </c>
      <c r="AG62" s="103"/>
      <c r="AH62" s="102">
        <v>0</v>
      </c>
      <c r="AI62" s="103"/>
      <c r="AJ62" s="102">
        <v>0</v>
      </c>
      <c r="AK62" s="103"/>
      <c r="AL62" s="102">
        <v>0</v>
      </c>
      <c r="AM62" s="103"/>
      <c r="AN62" s="123">
        <f>X62+Z62+AB62+AH62+AL62+AJ62+AD62+AF62</f>
        <v>3</v>
      </c>
      <c r="AO62" s="103"/>
      <c r="AP62" s="123">
        <f>SUM(F62,H62,J62,L62,N62,P62,R62,T62,V62,AN62)</f>
        <v>-101</v>
      </c>
      <c r="AQ62" s="118"/>
      <c r="AR62" s="118">
        <v>-16</v>
      </c>
      <c r="AS62" s="118"/>
      <c r="AT62" s="139">
        <f>AP62+AR62</f>
        <v>-117</v>
      </c>
      <c r="AU62" s="106"/>
    </row>
    <row r="63" spans="1:49" ht="19.399999999999999" customHeight="1" x14ac:dyDescent="0.3">
      <c r="A63" s="39" t="s">
        <v>80</v>
      </c>
      <c r="B63" s="17"/>
      <c r="C63" s="18" t="s">
        <v>145</v>
      </c>
      <c r="D63" s="7">
        <v>3</v>
      </c>
      <c r="E63" s="90"/>
      <c r="F63" s="82">
        <v>0</v>
      </c>
      <c r="G63" s="78"/>
      <c r="H63" s="82">
        <v>0</v>
      </c>
      <c r="I63" s="78"/>
      <c r="J63" s="43">
        <v>0</v>
      </c>
      <c r="K63" s="78"/>
      <c r="L63" s="82">
        <v>0</v>
      </c>
      <c r="M63" s="78"/>
      <c r="N63" s="79">
        <v>0</v>
      </c>
      <c r="O63" s="78"/>
      <c r="P63" s="79">
        <v>0</v>
      </c>
      <c r="Q63" s="78"/>
      <c r="R63" s="79">
        <v>0</v>
      </c>
      <c r="S63" s="78"/>
      <c r="T63" s="79">
        <v>0</v>
      </c>
      <c r="U63" s="78"/>
      <c r="V63" s="129">
        <v>989</v>
      </c>
      <c r="W63" s="78"/>
      <c r="X63" s="50">
        <v>0</v>
      </c>
      <c r="Y63" s="78"/>
      <c r="Z63" s="79">
        <v>0</v>
      </c>
      <c r="AA63" s="78"/>
      <c r="AB63" s="50">
        <v>0</v>
      </c>
      <c r="AC63" s="79"/>
      <c r="AD63" s="50">
        <v>0</v>
      </c>
      <c r="AE63" s="79"/>
      <c r="AF63" s="50">
        <v>0</v>
      </c>
      <c r="AG63" s="78"/>
      <c r="AH63" s="79">
        <v>0</v>
      </c>
      <c r="AI63" s="78"/>
      <c r="AJ63" s="79">
        <v>0</v>
      </c>
      <c r="AK63" s="78"/>
      <c r="AL63" s="79">
        <v>0</v>
      </c>
      <c r="AM63" s="78"/>
      <c r="AN63" s="50">
        <f t="shared" si="15"/>
        <v>0</v>
      </c>
      <c r="AO63" s="78"/>
      <c r="AP63" s="140">
        <f>SUM(F63,H63,J63,L63,N63,P63,R63,T63,V63,AN63)</f>
        <v>989</v>
      </c>
      <c r="AQ63" s="44"/>
      <c r="AR63" s="129">
        <v>65</v>
      </c>
      <c r="AS63" s="44"/>
      <c r="AT63" s="129">
        <f>AP63+AR63</f>
        <v>1054</v>
      </c>
      <c r="AU63" s="10"/>
    </row>
    <row r="64" spans="1:49" s="5" customFormat="1" ht="19.399999999999999" customHeight="1" x14ac:dyDescent="0.3">
      <c r="A64" s="30"/>
      <c r="B64" s="17"/>
      <c r="C64" s="5" t="s">
        <v>136</v>
      </c>
      <c r="D64" s="7"/>
      <c r="E64" s="90"/>
      <c r="F64" s="83">
        <f>SUM(F61:F63)</f>
        <v>14550</v>
      </c>
      <c r="G64" s="77"/>
      <c r="H64" s="83">
        <f>SUM(H61:H63)</f>
        <v>0</v>
      </c>
      <c r="I64" s="77"/>
      <c r="J64" s="37">
        <f>SUM(J61:J63)</f>
        <v>3500</v>
      </c>
      <c r="K64" s="77"/>
      <c r="L64" s="83">
        <f>SUM(L61:L63)</f>
        <v>0</v>
      </c>
      <c r="M64" s="77"/>
      <c r="N64" s="83">
        <f>SUM(N61:N63)</f>
        <v>0</v>
      </c>
      <c r="O64" s="77"/>
      <c r="P64" s="83">
        <f>SUM(P61:P63)</f>
        <v>0</v>
      </c>
      <c r="Q64" s="77"/>
      <c r="R64" s="83">
        <f>SUM(R61:R63)</f>
        <v>0</v>
      </c>
      <c r="S64" s="77"/>
      <c r="T64" s="83">
        <f>SUM(T61:T63)</f>
        <v>-280</v>
      </c>
      <c r="U64" s="77"/>
      <c r="V64" s="37">
        <f>SUM(V61:V63)</f>
        <v>13808</v>
      </c>
      <c r="W64" s="77"/>
      <c r="X64" s="37">
        <f>SUM(X61:X63)</f>
        <v>143</v>
      </c>
      <c r="Y64" s="78"/>
      <c r="Z64" s="83">
        <f>SUM(Z61:Z63)</f>
        <v>0</v>
      </c>
      <c r="AA64" s="78"/>
      <c r="AB64" s="37">
        <f>SUM(AB61:AB63)</f>
        <v>490</v>
      </c>
      <c r="AC64" s="77"/>
      <c r="AD64" s="37">
        <f>SUM(AD61:AD63)</f>
        <v>-26</v>
      </c>
      <c r="AE64" s="77"/>
      <c r="AF64" s="37">
        <f>SUM(AF61:AF63)</f>
        <v>99</v>
      </c>
      <c r="AG64" s="78"/>
      <c r="AH64" s="83">
        <f>SUM(AH61:AH63)</f>
        <v>0</v>
      </c>
      <c r="AI64" s="78"/>
      <c r="AJ64" s="83">
        <f>SUM(AJ61:AJ63)</f>
        <v>0</v>
      </c>
      <c r="AK64" s="78"/>
      <c r="AL64" s="83">
        <f>SUM(AL61:AL63)</f>
        <v>0</v>
      </c>
      <c r="AM64" s="78"/>
      <c r="AN64" s="37">
        <f>X64+Z64+AB64+AH64+AL64+AJ64+AD64+AF64</f>
        <v>706</v>
      </c>
      <c r="AO64" s="77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 x14ac:dyDescent="0.3">
      <c r="A65" s="30"/>
      <c r="B65" s="17"/>
      <c r="D65" s="7"/>
      <c r="E65" s="90"/>
      <c r="F65" s="77"/>
      <c r="G65" s="77"/>
      <c r="H65" s="77"/>
      <c r="I65" s="77"/>
      <c r="J65" s="41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41"/>
      <c r="W65" s="77"/>
      <c r="X65" s="41"/>
      <c r="Y65" s="77"/>
      <c r="Z65" s="77"/>
      <c r="AA65" s="77"/>
      <c r="AB65" s="41"/>
      <c r="AC65" s="77"/>
      <c r="AD65" s="41"/>
      <c r="AE65" s="77"/>
      <c r="AF65" s="41"/>
      <c r="AG65" s="77"/>
      <c r="AH65" s="77"/>
      <c r="AI65" s="77"/>
      <c r="AJ65" s="77"/>
      <c r="AK65" s="77"/>
      <c r="AL65" s="77"/>
      <c r="AM65" s="77"/>
      <c r="AN65" s="41"/>
      <c r="AO65" s="77"/>
      <c r="AP65" s="41"/>
      <c r="AQ65" s="41"/>
      <c r="AR65" s="41"/>
      <c r="AS65" s="41"/>
      <c r="AT65" s="41"/>
      <c r="AU65" s="8"/>
    </row>
    <row r="66" spans="1:47" ht="19.399999999999999" customHeight="1" x14ac:dyDescent="0.3">
      <c r="A66" s="39" t="s">
        <v>81</v>
      </c>
      <c r="C66" s="5" t="s">
        <v>39</v>
      </c>
      <c r="D66" s="7"/>
      <c r="E66" s="3"/>
      <c r="F66" s="78"/>
      <c r="G66" s="78"/>
      <c r="H66" s="78"/>
      <c r="I66" s="78"/>
      <c r="J66" s="50"/>
      <c r="K66" s="78"/>
      <c r="L66" s="78"/>
      <c r="M66" s="78"/>
      <c r="N66" s="78"/>
      <c r="O66" s="78"/>
      <c r="P66" s="78"/>
      <c r="Q66" s="78"/>
      <c r="R66" s="79"/>
      <c r="S66" s="78"/>
      <c r="T66" s="79"/>
      <c r="U66" s="78"/>
      <c r="V66" s="50"/>
      <c r="W66" s="80"/>
      <c r="X66" s="50"/>
      <c r="Y66" s="80"/>
      <c r="Z66" s="79"/>
      <c r="AA66" s="80"/>
      <c r="AB66" s="50"/>
      <c r="AC66" s="79"/>
      <c r="AD66" s="50"/>
      <c r="AE66" s="79"/>
      <c r="AF66" s="50"/>
      <c r="AG66" s="80"/>
      <c r="AH66" s="79"/>
      <c r="AI66" s="80"/>
      <c r="AJ66" s="79"/>
      <c r="AK66" s="80"/>
      <c r="AL66" s="79"/>
      <c r="AM66" s="80"/>
      <c r="AN66" s="50"/>
      <c r="AO66" s="78"/>
      <c r="AP66" s="50"/>
      <c r="AQ66" s="44"/>
      <c r="AR66" s="50"/>
      <c r="AS66" s="44"/>
      <c r="AT66" s="50"/>
      <c r="AU66" s="10"/>
    </row>
    <row r="67" spans="1:47" ht="19.399999999999999" customHeight="1" x14ac:dyDescent="0.3">
      <c r="C67" s="45" t="s">
        <v>118</v>
      </c>
      <c r="D67" s="7"/>
      <c r="E67" s="3"/>
      <c r="F67" s="80"/>
      <c r="G67" s="78"/>
      <c r="H67" s="80"/>
      <c r="I67" s="78"/>
      <c r="J67" s="44"/>
      <c r="K67" s="78"/>
      <c r="L67" s="80"/>
      <c r="M67" s="78"/>
      <c r="N67" s="80"/>
      <c r="O67" s="78"/>
      <c r="P67" s="80"/>
      <c r="Q67" s="78"/>
      <c r="R67" s="80"/>
      <c r="S67" s="78"/>
      <c r="T67" s="80"/>
      <c r="U67" s="78"/>
      <c r="V67" s="44"/>
      <c r="W67" s="80"/>
      <c r="X67" s="44"/>
      <c r="Y67" s="80"/>
      <c r="Z67" s="80"/>
      <c r="AA67" s="80"/>
      <c r="AB67" s="44"/>
      <c r="AC67" s="80"/>
      <c r="AD67" s="44"/>
      <c r="AE67" s="80"/>
      <c r="AF67" s="44"/>
      <c r="AG67" s="80"/>
      <c r="AH67" s="80"/>
      <c r="AI67" s="80"/>
      <c r="AJ67" s="80"/>
      <c r="AK67" s="80"/>
      <c r="AL67" s="80"/>
      <c r="AM67" s="80"/>
      <c r="AN67" s="50"/>
      <c r="AO67" s="78"/>
      <c r="AP67" s="44"/>
      <c r="AQ67" s="44"/>
      <c r="AR67" s="44"/>
      <c r="AS67" s="44"/>
      <c r="AT67" s="44"/>
      <c r="AU67" s="10"/>
    </row>
    <row r="68" spans="1:47" ht="19.399999999999999" customHeight="1" x14ac:dyDescent="0.3">
      <c r="A68" s="30"/>
      <c r="B68" s="17"/>
      <c r="C68" s="2" t="s">
        <v>66</v>
      </c>
      <c r="D68" s="7" t="s">
        <v>72</v>
      </c>
      <c r="E68" s="3"/>
      <c r="F68" s="78">
        <f>390+24</f>
        <v>414</v>
      </c>
      <c r="G68" s="78"/>
      <c r="H68" s="79">
        <v>0</v>
      </c>
      <c r="I68" s="78"/>
      <c r="J68" s="50">
        <f>1160+63</f>
        <v>1223</v>
      </c>
      <c r="K68" s="78"/>
      <c r="L68" s="79">
        <v>0</v>
      </c>
      <c r="M68" s="78"/>
      <c r="N68" s="79">
        <v>0</v>
      </c>
      <c r="O68" s="78"/>
      <c r="P68" s="79">
        <v>0</v>
      </c>
      <c r="Q68" s="78"/>
      <c r="R68" s="79">
        <v>0</v>
      </c>
      <c r="S68" s="78"/>
      <c r="T68" s="79">
        <v>0</v>
      </c>
      <c r="U68" s="78"/>
      <c r="V68" s="50">
        <v>120</v>
      </c>
      <c r="W68" s="80"/>
      <c r="X68" s="50">
        <v>0</v>
      </c>
      <c r="Y68" s="80"/>
      <c r="Z68" s="79">
        <v>0</v>
      </c>
      <c r="AA68" s="80"/>
      <c r="AB68" s="50">
        <v>0</v>
      </c>
      <c r="AC68" s="79"/>
      <c r="AD68" s="50">
        <v>0</v>
      </c>
      <c r="AE68" s="79"/>
      <c r="AF68" s="50">
        <v>0</v>
      </c>
      <c r="AG68" s="80"/>
      <c r="AH68" s="79">
        <v>0</v>
      </c>
      <c r="AI68" s="80"/>
      <c r="AJ68" s="79">
        <v>0</v>
      </c>
      <c r="AK68" s="80"/>
      <c r="AL68" s="79">
        <v>0</v>
      </c>
      <c r="AM68" s="80"/>
      <c r="AN68" s="50">
        <f t="shared" ref="AN68:AN74" si="16">X68+Z68+AB68+AH68+AL68+AJ68+AD68+AF68</f>
        <v>0</v>
      </c>
      <c r="AO68" s="78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9">
        <f t="shared" ref="AT68:AT73" si="18">AP68+AR68</f>
        <v>1757</v>
      </c>
      <c r="AU68" s="8"/>
    </row>
    <row r="69" spans="1:47" ht="19.399999999999999" customHeight="1" x14ac:dyDescent="0.3">
      <c r="A69" s="30"/>
      <c r="B69" s="17"/>
      <c r="C69" s="2" t="s">
        <v>133</v>
      </c>
      <c r="D69" s="7"/>
      <c r="E69" s="3"/>
      <c r="F69" s="78"/>
      <c r="G69" s="78"/>
      <c r="H69" s="79"/>
      <c r="I69" s="78"/>
      <c r="J69" s="50"/>
      <c r="K69" s="78"/>
      <c r="L69" s="79"/>
      <c r="M69" s="78"/>
      <c r="N69" s="79"/>
      <c r="O69" s="78"/>
      <c r="P69" s="79"/>
      <c r="Q69" s="78"/>
      <c r="R69" s="79"/>
      <c r="S69" s="78"/>
      <c r="T69" s="79">
        <v>11</v>
      </c>
      <c r="U69" s="78"/>
      <c r="V69" s="50"/>
      <c r="W69" s="80"/>
      <c r="X69" s="50"/>
      <c r="Y69" s="80"/>
      <c r="Z69" s="79"/>
      <c r="AA69" s="80"/>
      <c r="AB69" s="50"/>
      <c r="AC69" s="79"/>
      <c r="AD69" s="50"/>
      <c r="AE69" s="79"/>
      <c r="AF69" s="50"/>
      <c r="AG69" s="80"/>
      <c r="AH69" s="79"/>
      <c r="AI69" s="80"/>
      <c r="AJ69" s="79">
        <v>109</v>
      </c>
      <c r="AK69" s="80"/>
      <c r="AL69" s="79">
        <v>0</v>
      </c>
      <c r="AM69" s="80"/>
      <c r="AN69" s="50">
        <f t="shared" si="16"/>
        <v>109</v>
      </c>
      <c r="AO69" s="78"/>
      <c r="AP69" s="50">
        <f t="shared" si="17"/>
        <v>120</v>
      </c>
      <c r="AQ69" s="44"/>
      <c r="AR69" s="50">
        <v>0</v>
      </c>
      <c r="AS69" s="44"/>
      <c r="AT69" s="119">
        <f t="shared" si="18"/>
        <v>120</v>
      </c>
      <c r="AU69" s="8"/>
    </row>
    <row r="70" spans="1:47" ht="19.399999999999999" customHeight="1" x14ac:dyDescent="0.3">
      <c r="A70" s="29"/>
      <c r="B70" s="73"/>
      <c r="C70" s="2" t="s">
        <v>67</v>
      </c>
      <c r="D70" s="7" t="s">
        <v>72</v>
      </c>
      <c r="E70" s="3"/>
      <c r="F70" s="79">
        <v>15</v>
      </c>
      <c r="G70" s="78"/>
      <c r="H70" s="79">
        <v>0</v>
      </c>
      <c r="I70" s="78"/>
      <c r="J70" s="50">
        <v>35</v>
      </c>
      <c r="K70" s="79"/>
      <c r="L70" s="79">
        <v>0</v>
      </c>
      <c r="M70" s="78"/>
      <c r="N70" s="79">
        <v>0</v>
      </c>
      <c r="O70" s="77"/>
      <c r="P70" s="79">
        <v>0</v>
      </c>
      <c r="Q70" s="77"/>
      <c r="R70" s="79">
        <v>0</v>
      </c>
      <c r="S70" s="77"/>
      <c r="T70" s="79">
        <v>0</v>
      </c>
      <c r="U70" s="77"/>
      <c r="V70" s="50">
        <v>0</v>
      </c>
      <c r="W70" s="78"/>
      <c r="X70" s="50">
        <v>0</v>
      </c>
      <c r="Y70" s="78"/>
      <c r="Z70" s="79">
        <v>0</v>
      </c>
      <c r="AA70" s="78"/>
      <c r="AB70" s="50">
        <v>0</v>
      </c>
      <c r="AC70" s="79"/>
      <c r="AD70" s="50">
        <v>0</v>
      </c>
      <c r="AE70" s="79"/>
      <c r="AF70" s="50">
        <v>0</v>
      </c>
      <c r="AG70" s="78"/>
      <c r="AH70" s="79">
        <v>0</v>
      </c>
      <c r="AI70" s="78"/>
      <c r="AJ70" s="79">
        <v>0</v>
      </c>
      <c r="AK70" s="78"/>
      <c r="AL70" s="79">
        <v>0</v>
      </c>
      <c r="AM70" s="78"/>
      <c r="AN70" s="50">
        <f t="shared" si="16"/>
        <v>0</v>
      </c>
      <c r="AO70" s="77"/>
      <c r="AP70" s="50">
        <f t="shared" si="17"/>
        <v>50</v>
      </c>
      <c r="AQ70" s="41"/>
      <c r="AR70" s="44">
        <v>0</v>
      </c>
      <c r="AS70" s="41"/>
      <c r="AT70" s="119">
        <f t="shared" si="18"/>
        <v>50</v>
      </c>
      <c r="AU70" s="14"/>
    </row>
    <row r="71" spans="1:47" ht="19.399999999999999" customHeight="1" x14ac:dyDescent="0.3">
      <c r="A71" s="30"/>
      <c r="B71" s="17"/>
      <c r="C71" s="2" t="s">
        <v>129</v>
      </c>
      <c r="D71" s="7" t="s">
        <v>72</v>
      </c>
      <c r="E71" s="3"/>
      <c r="F71" s="79">
        <v>0</v>
      </c>
      <c r="G71" s="78"/>
      <c r="H71" s="79">
        <v>0</v>
      </c>
      <c r="I71" s="78"/>
      <c r="J71" s="50">
        <v>19</v>
      </c>
      <c r="K71" s="78"/>
      <c r="L71" s="79">
        <v>0</v>
      </c>
      <c r="M71" s="78"/>
      <c r="N71" s="79">
        <v>0</v>
      </c>
      <c r="O71" s="78"/>
      <c r="P71" s="79">
        <v>0</v>
      </c>
      <c r="Q71" s="78"/>
      <c r="R71" s="79">
        <v>0</v>
      </c>
      <c r="S71" s="78"/>
      <c r="T71" s="79">
        <v>0</v>
      </c>
      <c r="U71" s="78"/>
      <c r="V71" s="50">
        <v>0</v>
      </c>
      <c r="W71" s="80"/>
      <c r="X71" s="50">
        <v>0</v>
      </c>
      <c r="Y71" s="78"/>
      <c r="Z71" s="79">
        <v>0</v>
      </c>
      <c r="AA71" s="78"/>
      <c r="AB71" s="50">
        <v>0</v>
      </c>
      <c r="AC71" s="79"/>
      <c r="AD71" s="50">
        <v>0</v>
      </c>
      <c r="AE71" s="79"/>
      <c r="AF71" s="50">
        <v>0</v>
      </c>
      <c r="AG71" s="78"/>
      <c r="AH71" s="79">
        <v>0</v>
      </c>
      <c r="AI71" s="78"/>
      <c r="AJ71" s="79">
        <v>0</v>
      </c>
      <c r="AK71" s="78"/>
      <c r="AL71" s="79">
        <v>0</v>
      </c>
      <c r="AM71" s="78"/>
      <c r="AN71" s="50">
        <f t="shared" si="16"/>
        <v>0</v>
      </c>
      <c r="AO71" s="77"/>
      <c r="AP71" s="50">
        <f t="shared" si="17"/>
        <v>19</v>
      </c>
      <c r="AQ71" s="44"/>
      <c r="AR71" s="50">
        <v>0</v>
      </c>
      <c r="AS71" s="44"/>
      <c r="AT71" s="119">
        <f t="shared" si="18"/>
        <v>19</v>
      </c>
      <c r="AU71" s="14"/>
    </row>
    <row r="72" spans="1:47" ht="19.399999999999999" customHeight="1" x14ac:dyDescent="0.3">
      <c r="A72" s="30"/>
      <c r="B72" s="17"/>
      <c r="C72" s="2" t="s">
        <v>68</v>
      </c>
      <c r="D72" s="7" t="s">
        <v>72</v>
      </c>
      <c r="E72" s="3"/>
      <c r="F72" s="79">
        <v>0</v>
      </c>
      <c r="G72" s="78"/>
      <c r="H72" s="79">
        <v>0</v>
      </c>
      <c r="I72" s="78"/>
      <c r="J72" s="50">
        <v>0</v>
      </c>
      <c r="K72" s="78"/>
      <c r="L72" s="79">
        <v>0</v>
      </c>
      <c r="M72" s="78"/>
      <c r="N72" s="79">
        <v>0</v>
      </c>
      <c r="O72" s="78"/>
      <c r="P72" s="79">
        <v>0</v>
      </c>
      <c r="Q72" s="78"/>
      <c r="R72" s="79">
        <v>0</v>
      </c>
      <c r="S72" s="78"/>
      <c r="T72" s="79">
        <v>0</v>
      </c>
      <c r="U72" s="78"/>
      <c r="V72" s="50">
        <v>363</v>
      </c>
      <c r="W72" s="80"/>
      <c r="X72" s="50">
        <v>0</v>
      </c>
      <c r="Y72" s="80"/>
      <c r="Z72" s="79">
        <v>0</v>
      </c>
      <c r="AA72" s="80"/>
      <c r="AB72" s="50">
        <v>0</v>
      </c>
      <c r="AC72" s="79"/>
      <c r="AD72" s="50">
        <v>0</v>
      </c>
      <c r="AE72" s="79"/>
      <c r="AF72" s="50">
        <v>0</v>
      </c>
      <c r="AG72" s="80"/>
      <c r="AH72" s="79">
        <v>0</v>
      </c>
      <c r="AI72" s="80"/>
      <c r="AJ72" s="79">
        <v>0</v>
      </c>
      <c r="AK72" s="80"/>
      <c r="AL72" s="79">
        <v>0</v>
      </c>
      <c r="AM72" s="80"/>
      <c r="AN72" s="50">
        <f t="shared" si="16"/>
        <v>0</v>
      </c>
      <c r="AO72" s="78"/>
      <c r="AP72" s="50">
        <f t="shared" si="17"/>
        <v>363</v>
      </c>
      <c r="AQ72" s="44"/>
      <c r="AR72" s="50">
        <v>0</v>
      </c>
      <c r="AS72" s="44"/>
      <c r="AT72" s="119">
        <f t="shared" si="18"/>
        <v>363</v>
      </c>
      <c r="AU72" s="14"/>
    </row>
    <row r="73" spans="1:47" ht="19.399999999999999" customHeight="1" x14ac:dyDescent="0.3">
      <c r="A73" s="1"/>
      <c r="B73" s="17"/>
      <c r="C73" s="2" t="s">
        <v>121</v>
      </c>
      <c r="D73" s="7">
        <v>22</v>
      </c>
      <c r="E73" s="3"/>
      <c r="F73" s="82">
        <v>0</v>
      </c>
      <c r="G73" s="77"/>
      <c r="H73" s="79">
        <v>0</v>
      </c>
      <c r="I73" s="77"/>
      <c r="J73" s="50">
        <v>0</v>
      </c>
      <c r="K73" s="77"/>
      <c r="L73" s="79">
        <v>0</v>
      </c>
      <c r="M73" s="77"/>
      <c r="N73" s="79">
        <v>0</v>
      </c>
      <c r="O73" s="77"/>
      <c r="P73" s="79">
        <v>0</v>
      </c>
      <c r="Q73" s="77"/>
      <c r="R73" s="79">
        <v>0</v>
      </c>
      <c r="S73" s="77"/>
      <c r="T73" s="79">
        <v>0</v>
      </c>
      <c r="U73" s="77"/>
      <c r="V73" s="50">
        <v>-1243</v>
      </c>
      <c r="W73" s="78"/>
      <c r="X73" s="50">
        <v>0</v>
      </c>
      <c r="Y73" s="78"/>
      <c r="Z73" s="79">
        <v>0</v>
      </c>
      <c r="AA73" s="78"/>
      <c r="AB73" s="50">
        <v>0</v>
      </c>
      <c r="AC73" s="79"/>
      <c r="AD73" s="50">
        <v>0</v>
      </c>
      <c r="AE73" s="79"/>
      <c r="AF73" s="50">
        <v>0</v>
      </c>
      <c r="AG73" s="78"/>
      <c r="AH73" s="79">
        <v>0</v>
      </c>
      <c r="AI73" s="78"/>
      <c r="AJ73" s="79">
        <v>0</v>
      </c>
      <c r="AK73" s="78"/>
      <c r="AL73" s="79">
        <v>0</v>
      </c>
      <c r="AM73" s="78"/>
      <c r="AN73" s="50">
        <f t="shared" si="16"/>
        <v>0</v>
      </c>
      <c r="AO73" s="77"/>
      <c r="AP73" s="50">
        <f t="shared" si="17"/>
        <v>-1243</v>
      </c>
      <c r="AQ73" s="41"/>
      <c r="AR73" s="50">
        <v>0</v>
      </c>
      <c r="AS73" s="41"/>
      <c r="AT73" s="119">
        <f t="shared" si="18"/>
        <v>-1243</v>
      </c>
      <c r="AU73" s="8"/>
    </row>
    <row r="74" spans="1:47" ht="19.399999999999999" customHeight="1" x14ac:dyDescent="0.3">
      <c r="A74" s="1"/>
      <c r="B74" s="17"/>
      <c r="C74" s="45" t="s">
        <v>120</v>
      </c>
      <c r="D74" s="7"/>
      <c r="E74" s="3"/>
      <c r="F74" s="83">
        <f>SUM(F68:F73)</f>
        <v>429</v>
      </c>
      <c r="G74" s="77"/>
      <c r="H74" s="83">
        <f>SUM(H68:H73)</f>
        <v>0</v>
      </c>
      <c r="I74" s="77"/>
      <c r="J74" s="37">
        <f>SUM(J68:J73)</f>
        <v>1277</v>
      </c>
      <c r="K74" s="77"/>
      <c r="L74" s="83">
        <f>SUM(L68:L73)</f>
        <v>0</v>
      </c>
      <c r="M74" s="77"/>
      <c r="N74" s="83">
        <f>SUM(N68:N73)</f>
        <v>0</v>
      </c>
      <c r="O74" s="77"/>
      <c r="P74" s="83">
        <f>SUM(P68:P73)</f>
        <v>0</v>
      </c>
      <c r="Q74" s="77"/>
      <c r="R74" s="83">
        <f>SUM(R68:R73)</f>
        <v>0</v>
      </c>
      <c r="S74" s="77"/>
      <c r="T74" s="83">
        <f>SUM(T68:T73)</f>
        <v>11</v>
      </c>
      <c r="U74" s="77"/>
      <c r="V74" s="37">
        <f>SUM(V68:V73)</f>
        <v>-760</v>
      </c>
      <c r="W74" s="78"/>
      <c r="X74" s="37">
        <f>SUM(X68:X73)</f>
        <v>0</v>
      </c>
      <c r="Y74" s="78"/>
      <c r="Z74" s="83">
        <f>SUM(Z68:Z73)</f>
        <v>0</v>
      </c>
      <c r="AA74" s="78"/>
      <c r="AB74" s="37">
        <f>SUM(AB68:AB73)</f>
        <v>0</v>
      </c>
      <c r="AC74" s="77"/>
      <c r="AD74" s="37">
        <f>SUM(AD68:AD73)</f>
        <v>0</v>
      </c>
      <c r="AE74" s="77"/>
      <c r="AF74" s="37">
        <f>SUM(AF68:AF73)</f>
        <v>0</v>
      </c>
      <c r="AG74" s="78"/>
      <c r="AH74" s="83">
        <f>SUM(AH68:AH73)</f>
        <v>0</v>
      </c>
      <c r="AI74" s="78"/>
      <c r="AJ74" s="83">
        <f>SUM(AJ68:AJ73)</f>
        <v>109</v>
      </c>
      <c r="AK74" s="78"/>
      <c r="AL74" s="83">
        <f>SUM(AL68:AL73)</f>
        <v>0</v>
      </c>
      <c r="AM74" s="78"/>
      <c r="AN74" s="37">
        <f t="shared" si="16"/>
        <v>109</v>
      </c>
      <c r="AO74" s="77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 x14ac:dyDescent="0.3">
      <c r="A75" s="1"/>
      <c r="B75" s="17"/>
      <c r="C75" s="5"/>
      <c r="D75" s="7"/>
      <c r="E75" s="3"/>
      <c r="F75" s="77"/>
      <c r="G75" s="77"/>
      <c r="H75" s="77"/>
      <c r="I75" s="77"/>
      <c r="J75" s="41"/>
      <c r="K75" s="77"/>
      <c r="L75" s="77"/>
      <c r="M75" s="77"/>
      <c r="N75" s="77"/>
      <c r="O75" s="77"/>
      <c r="P75" s="77"/>
      <c r="Q75" s="77"/>
      <c r="R75" s="80"/>
      <c r="S75" s="77"/>
      <c r="T75" s="80"/>
      <c r="U75" s="77"/>
      <c r="V75" s="41"/>
      <c r="W75" s="78"/>
      <c r="X75" s="44"/>
      <c r="Y75" s="78"/>
      <c r="Z75" s="80"/>
      <c r="AA75" s="78"/>
      <c r="AB75" s="44"/>
      <c r="AC75" s="80"/>
      <c r="AD75" s="44"/>
      <c r="AE75" s="80"/>
      <c r="AF75" s="44"/>
      <c r="AG75" s="78"/>
      <c r="AH75" s="80"/>
      <c r="AI75" s="78"/>
      <c r="AJ75" s="80"/>
      <c r="AK75" s="78"/>
      <c r="AL75" s="80"/>
      <c r="AM75" s="78"/>
      <c r="AN75" s="44"/>
      <c r="AO75" s="77"/>
      <c r="AP75" s="41"/>
      <c r="AQ75" s="41"/>
      <c r="AR75" s="44"/>
      <c r="AS75" s="41"/>
      <c r="AT75" s="41"/>
      <c r="AU75" s="8"/>
    </row>
    <row r="76" spans="1:47" ht="19.399999999999999" customHeight="1" x14ac:dyDescent="0.3">
      <c r="A76" s="39"/>
      <c r="B76" s="17"/>
      <c r="C76" s="45" t="s">
        <v>87</v>
      </c>
      <c r="D76" s="7">
        <v>5</v>
      </c>
      <c r="E76" s="3"/>
      <c r="F76" s="77"/>
      <c r="G76" s="77"/>
      <c r="H76" s="77"/>
      <c r="I76" s="77"/>
      <c r="J76" s="119"/>
      <c r="K76" s="77"/>
      <c r="L76" s="77"/>
      <c r="M76" s="77"/>
      <c r="N76" s="77"/>
      <c r="O76" s="77"/>
      <c r="P76" s="77"/>
      <c r="Q76" s="77"/>
      <c r="R76" s="84"/>
      <c r="S76" s="77"/>
      <c r="T76" s="84"/>
      <c r="U76" s="77"/>
      <c r="V76" s="119"/>
      <c r="W76" s="85"/>
      <c r="X76" s="50"/>
      <c r="Y76" s="78"/>
      <c r="Z76" s="79"/>
      <c r="AA76" s="78"/>
      <c r="AB76" s="50"/>
      <c r="AC76" s="79"/>
      <c r="AD76" s="50"/>
      <c r="AE76" s="79"/>
      <c r="AF76" s="50"/>
      <c r="AG76" s="78"/>
      <c r="AH76" s="79"/>
      <c r="AI76" s="78"/>
      <c r="AJ76" s="79"/>
      <c r="AK76" s="78"/>
      <c r="AL76" s="79"/>
      <c r="AM76" s="78"/>
      <c r="AN76" s="50"/>
      <c r="AO76" s="77"/>
      <c r="AP76" s="119"/>
      <c r="AQ76" s="41"/>
      <c r="AR76" s="119"/>
      <c r="AS76" s="41"/>
      <c r="AT76" s="119"/>
    </row>
    <row r="77" spans="1:47" ht="19.399999999999999" customHeight="1" x14ac:dyDescent="0.3">
      <c r="A77" s="30"/>
      <c r="B77" s="17"/>
      <c r="C77" s="2" t="s">
        <v>85</v>
      </c>
      <c r="D77" s="7"/>
      <c r="E77" s="3"/>
      <c r="F77" s="80">
        <v>0</v>
      </c>
      <c r="G77" s="77"/>
      <c r="H77" s="80">
        <v>0</v>
      </c>
      <c r="I77" s="77"/>
      <c r="J77" s="44">
        <v>0</v>
      </c>
      <c r="K77" s="77"/>
      <c r="L77" s="80">
        <v>0</v>
      </c>
      <c r="M77" s="77"/>
      <c r="N77" s="79">
        <v>0</v>
      </c>
      <c r="O77" s="77"/>
      <c r="P77" s="79">
        <v>0</v>
      </c>
      <c r="Q77" s="77"/>
      <c r="R77" s="79">
        <v>0</v>
      </c>
      <c r="S77" s="77"/>
      <c r="T77" s="79">
        <v>0</v>
      </c>
      <c r="U77" s="77"/>
      <c r="V77" s="44">
        <v>-93</v>
      </c>
      <c r="W77" s="80"/>
      <c r="X77" s="50">
        <v>8</v>
      </c>
      <c r="Y77" s="78"/>
      <c r="Z77" s="79">
        <v>0</v>
      </c>
      <c r="AA77" s="78"/>
      <c r="AB77" s="50">
        <v>0</v>
      </c>
      <c r="AC77" s="79"/>
      <c r="AD77" s="50">
        <v>0</v>
      </c>
      <c r="AE77" s="79"/>
      <c r="AF77" s="50">
        <v>0</v>
      </c>
      <c r="AG77" s="78"/>
      <c r="AH77" s="79">
        <v>0</v>
      </c>
      <c r="AI77" s="78"/>
      <c r="AJ77" s="79">
        <v>0</v>
      </c>
      <c r="AK77" s="78"/>
      <c r="AL77" s="79">
        <v>0</v>
      </c>
      <c r="AM77" s="78"/>
      <c r="AN77" s="50">
        <f t="shared" ref="AN77:AN78" si="19">X77+Z77+AB77+AH77+AL77+AJ77+AD77+AF77</f>
        <v>8</v>
      </c>
      <c r="AO77" s="78"/>
      <c r="AP77" s="50">
        <f>SUM(F77,H77,J77,L77,N77,P77,R77,T77,V77,AN77)</f>
        <v>-85</v>
      </c>
      <c r="AQ77" s="44"/>
      <c r="AR77" s="44">
        <v>-115</v>
      </c>
      <c r="AS77" s="44"/>
      <c r="AT77" s="119">
        <f t="shared" ref="AT77:AT78" si="20">AP77+AR77</f>
        <v>-200</v>
      </c>
    </row>
    <row r="78" spans="1:47" ht="19.399999999999999" customHeight="1" x14ac:dyDescent="0.3">
      <c r="C78" s="2" t="s">
        <v>86</v>
      </c>
      <c r="D78" s="7"/>
      <c r="E78" s="3"/>
      <c r="F78" s="82">
        <v>0</v>
      </c>
      <c r="G78" s="78"/>
      <c r="H78" s="82">
        <v>0</v>
      </c>
      <c r="I78" s="78"/>
      <c r="J78" s="43">
        <v>0</v>
      </c>
      <c r="K78" s="78"/>
      <c r="L78" s="82">
        <v>0</v>
      </c>
      <c r="M78" s="78"/>
      <c r="N78" s="79">
        <v>0</v>
      </c>
      <c r="O78" s="78"/>
      <c r="P78" s="79">
        <v>0</v>
      </c>
      <c r="Q78" s="78"/>
      <c r="R78" s="79">
        <v>0</v>
      </c>
      <c r="S78" s="78"/>
      <c r="T78" s="79">
        <v>0</v>
      </c>
      <c r="U78" s="78"/>
      <c r="V78" s="43">
        <v>0</v>
      </c>
      <c r="W78" s="80"/>
      <c r="X78" s="50">
        <v>0</v>
      </c>
      <c r="Y78" s="78"/>
      <c r="Z78" s="79">
        <v>0</v>
      </c>
      <c r="AA78" s="78"/>
      <c r="AB78" s="50">
        <v>0</v>
      </c>
      <c r="AC78" s="79"/>
      <c r="AD78" s="50">
        <v>0</v>
      </c>
      <c r="AE78" s="79"/>
      <c r="AF78" s="50">
        <v>0</v>
      </c>
      <c r="AG78" s="78"/>
      <c r="AH78" s="79">
        <v>0</v>
      </c>
      <c r="AI78" s="78"/>
      <c r="AJ78" s="79">
        <v>0</v>
      </c>
      <c r="AK78" s="78"/>
      <c r="AL78" s="79">
        <v>0</v>
      </c>
      <c r="AM78" s="78"/>
      <c r="AN78" s="50">
        <f t="shared" si="19"/>
        <v>0</v>
      </c>
      <c r="AO78" s="78"/>
      <c r="AP78" s="50">
        <f>SUM(F78,H78,J78,L78,N78,P78,R78,T78,V78,AN78)</f>
        <v>0</v>
      </c>
      <c r="AQ78" s="44"/>
      <c r="AR78" s="43">
        <v>304</v>
      </c>
      <c r="AS78" s="44"/>
      <c r="AT78" s="119">
        <f t="shared" si="20"/>
        <v>304</v>
      </c>
    </row>
    <row r="79" spans="1:47" s="5" customFormat="1" ht="18.75" customHeight="1" x14ac:dyDescent="0.3">
      <c r="A79" s="30"/>
      <c r="B79" s="17"/>
      <c r="C79" s="40" t="s">
        <v>88</v>
      </c>
      <c r="D79" s="31"/>
      <c r="E79" s="90"/>
      <c r="F79" s="86">
        <f>SUM(F77:F78)</f>
        <v>0</v>
      </c>
      <c r="G79" s="77"/>
      <c r="H79" s="86">
        <f>SUM(H77:H78)</f>
        <v>0</v>
      </c>
      <c r="I79" s="77"/>
      <c r="J79" s="37">
        <f>SUM(J77:J78)</f>
        <v>0</v>
      </c>
      <c r="K79" s="77"/>
      <c r="L79" s="86">
        <f>SUM(L77:L78)</f>
        <v>0</v>
      </c>
      <c r="M79" s="77"/>
      <c r="N79" s="86">
        <f>SUM(N77:N78)</f>
        <v>0</v>
      </c>
      <c r="O79" s="77"/>
      <c r="P79" s="86">
        <f>SUM(P77:P78)</f>
        <v>0</v>
      </c>
      <c r="Q79" s="77"/>
      <c r="R79" s="86">
        <f>SUM(R77:R78)</f>
        <v>0</v>
      </c>
      <c r="S79" s="77"/>
      <c r="T79" s="86">
        <f>SUM(T77:T78)</f>
        <v>0</v>
      </c>
      <c r="U79" s="77"/>
      <c r="V79" s="37">
        <f>SUM(V77:V78)</f>
        <v>-93</v>
      </c>
      <c r="W79" s="87"/>
      <c r="X79" s="37">
        <f>SUM(X77:X78)</f>
        <v>8</v>
      </c>
      <c r="Y79" s="77"/>
      <c r="Z79" s="86">
        <f>SUM(Z77:Z78)</f>
        <v>0</v>
      </c>
      <c r="AA79" s="77"/>
      <c r="AB79" s="37">
        <f>SUM(AB77:AB78)</f>
        <v>0</v>
      </c>
      <c r="AC79" s="85"/>
      <c r="AD79" s="37">
        <f>SUM(AD77:AD78)</f>
        <v>0</v>
      </c>
      <c r="AE79" s="85"/>
      <c r="AF79" s="37">
        <f>SUM(AF77:AF78)</f>
        <v>0</v>
      </c>
      <c r="AG79" s="77"/>
      <c r="AH79" s="86">
        <f>SUM(AH77:AH78)</f>
        <v>0</v>
      </c>
      <c r="AI79" s="77"/>
      <c r="AJ79" s="86">
        <f>SUM(AJ77:AJ78)</f>
        <v>0</v>
      </c>
      <c r="AK79" s="77"/>
      <c r="AL79" s="86">
        <f>SUM(AL77:AL78)</f>
        <v>0</v>
      </c>
      <c r="AM79" s="77"/>
      <c r="AN79" s="37">
        <f>X79+Z79+AB79+AH79+AL79+AJ79+AD79+AF79</f>
        <v>8</v>
      </c>
      <c r="AO79" s="77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 x14ac:dyDescent="0.3">
      <c r="A80" s="30"/>
      <c r="B80" s="17"/>
      <c r="C80" s="5" t="s">
        <v>69</v>
      </c>
      <c r="D80" s="31"/>
      <c r="E80" s="90"/>
      <c r="F80" s="87">
        <f>F74+F79</f>
        <v>429</v>
      </c>
      <c r="G80" s="77"/>
      <c r="H80" s="87">
        <f>H74+H79</f>
        <v>0</v>
      </c>
      <c r="I80" s="77"/>
      <c r="J80" s="141">
        <f>J74+J79</f>
        <v>1277</v>
      </c>
      <c r="K80" s="77"/>
      <c r="L80" s="87">
        <f>L74+L79</f>
        <v>0</v>
      </c>
      <c r="M80" s="77"/>
      <c r="N80" s="87">
        <f>N74+N79</f>
        <v>0</v>
      </c>
      <c r="O80" s="77"/>
      <c r="P80" s="87">
        <f>P74+P79</f>
        <v>0</v>
      </c>
      <c r="Q80" s="77"/>
      <c r="R80" s="87">
        <f>R74+R79</f>
        <v>0</v>
      </c>
      <c r="S80" s="77"/>
      <c r="T80" s="87">
        <f>T74+T79</f>
        <v>11</v>
      </c>
      <c r="U80" s="77"/>
      <c r="V80" s="141">
        <f>V74+V79</f>
        <v>-853</v>
      </c>
      <c r="W80" s="78"/>
      <c r="X80" s="141">
        <f>X74+X79</f>
        <v>8</v>
      </c>
      <c r="Y80" s="77"/>
      <c r="Z80" s="87">
        <f>Z74+Z79</f>
        <v>0</v>
      </c>
      <c r="AA80" s="77"/>
      <c r="AB80" s="141">
        <f>AB74+AB79</f>
        <v>0</v>
      </c>
      <c r="AC80" s="77"/>
      <c r="AD80" s="141">
        <f>AD74+AD79</f>
        <v>0</v>
      </c>
      <c r="AE80" s="77"/>
      <c r="AF80" s="141">
        <f>AF74+AF79</f>
        <v>0</v>
      </c>
      <c r="AG80" s="77"/>
      <c r="AH80" s="87">
        <f>AH74+AH79</f>
        <v>0</v>
      </c>
      <c r="AI80" s="77"/>
      <c r="AJ80" s="87">
        <f>AJ74+AJ79</f>
        <v>109</v>
      </c>
      <c r="AK80" s="77"/>
      <c r="AL80" s="87">
        <f>AL74+AL79</f>
        <v>0</v>
      </c>
      <c r="AM80" s="77"/>
      <c r="AN80" s="141">
        <f>AN74+AN79</f>
        <v>117</v>
      </c>
      <c r="AO80" s="77"/>
      <c r="AP80" s="141">
        <f>AP74+AP79</f>
        <v>981</v>
      </c>
      <c r="AQ80" s="41"/>
      <c r="AR80" s="141">
        <f>AR74+AR79</f>
        <v>189</v>
      </c>
      <c r="AS80" s="41"/>
      <c r="AT80" s="141">
        <f>AT74+AT79</f>
        <v>1170</v>
      </c>
    </row>
    <row r="81" spans="1:48" s="5" customFormat="1" ht="15.75" customHeight="1" x14ac:dyDescent="0.3">
      <c r="A81" s="30"/>
      <c r="B81" s="17"/>
      <c r="C81" s="40"/>
      <c r="D81" s="31"/>
      <c r="E81" s="90"/>
      <c r="F81" s="85"/>
      <c r="G81" s="77"/>
      <c r="H81" s="85"/>
      <c r="I81" s="77"/>
      <c r="J81" s="41"/>
      <c r="K81" s="77"/>
      <c r="L81" s="85"/>
      <c r="M81" s="77"/>
      <c r="N81" s="85"/>
      <c r="O81" s="77"/>
      <c r="P81" s="85"/>
      <c r="Q81" s="77"/>
      <c r="R81" s="85"/>
      <c r="S81" s="77"/>
      <c r="T81" s="85"/>
      <c r="U81" s="77"/>
      <c r="V81" s="41"/>
      <c r="W81" s="85"/>
      <c r="X81" s="41"/>
      <c r="Y81" s="85"/>
      <c r="Z81" s="85"/>
      <c r="AA81" s="85"/>
      <c r="AB81" s="41"/>
      <c r="AC81" s="85"/>
      <c r="AD81" s="41"/>
      <c r="AE81" s="85"/>
      <c r="AF81" s="41"/>
      <c r="AG81" s="85"/>
      <c r="AH81" s="85"/>
      <c r="AI81" s="85"/>
      <c r="AJ81" s="85"/>
      <c r="AK81" s="85"/>
      <c r="AL81" s="85"/>
      <c r="AM81" s="85"/>
      <c r="AN81" s="41"/>
      <c r="AO81" s="77"/>
      <c r="AP81" s="41"/>
      <c r="AQ81" s="41"/>
      <c r="AR81" s="41"/>
      <c r="AS81" s="41"/>
      <c r="AT81" s="41"/>
    </row>
    <row r="82" spans="1:48" s="5" customFormat="1" ht="19.399999999999999" customHeight="1" x14ac:dyDescent="0.3">
      <c r="A82" s="30"/>
      <c r="B82" s="17"/>
      <c r="C82" s="1" t="s">
        <v>75</v>
      </c>
      <c r="D82" s="7"/>
      <c r="E82" s="90"/>
      <c r="F82" s="77"/>
      <c r="G82" s="77"/>
      <c r="H82" s="77"/>
      <c r="I82" s="77"/>
      <c r="J82" s="41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41"/>
      <c r="W82" s="77"/>
      <c r="X82" s="41"/>
      <c r="Y82" s="77"/>
      <c r="Z82" s="77"/>
      <c r="AA82" s="77"/>
      <c r="AB82" s="41"/>
      <c r="AC82" s="77"/>
      <c r="AD82" s="41"/>
      <c r="AE82" s="77"/>
      <c r="AF82" s="41"/>
      <c r="AG82" s="77"/>
      <c r="AH82" s="77"/>
      <c r="AI82" s="77"/>
      <c r="AJ82" s="77"/>
      <c r="AK82" s="77"/>
      <c r="AL82" s="77"/>
      <c r="AM82" s="77"/>
      <c r="AN82" s="41"/>
      <c r="AO82" s="77"/>
      <c r="AP82" s="41"/>
      <c r="AQ82" s="41"/>
      <c r="AR82" s="41"/>
      <c r="AS82" s="41"/>
      <c r="AT82" s="41"/>
      <c r="AU82" s="8"/>
    </row>
    <row r="83" spans="1:48" s="5" customFormat="1" ht="19.399999999999999" customHeight="1" x14ac:dyDescent="0.3">
      <c r="A83" s="39" t="s">
        <v>82</v>
      </c>
      <c r="B83" s="17"/>
      <c r="C83" s="4" t="s">
        <v>60</v>
      </c>
      <c r="D83" s="7"/>
      <c r="E83" s="90"/>
      <c r="F83" s="79">
        <v>0</v>
      </c>
      <c r="G83" s="78"/>
      <c r="H83" s="79">
        <v>0</v>
      </c>
      <c r="I83" s="78"/>
      <c r="J83" s="50">
        <v>0</v>
      </c>
      <c r="K83" s="78"/>
      <c r="L83" s="79">
        <v>0</v>
      </c>
      <c r="M83" s="78"/>
      <c r="N83" s="79">
        <v>0</v>
      </c>
      <c r="O83" s="77"/>
      <c r="P83" s="79">
        <v>0</v>
      </c>
      <c r="Q83" s="77"/>
      <c r="R83" s="79">
        <v>0</v>
      </c>
      <c r="S83" s="77"/>
      <c r="T83" s="79">
        <v>0</v>
      </c>
      <c r="U83" s="77"/>
      <c r="V83" s="44">
        <v>2999</v>
      </c>
      <c r="W83" s="77"/>
      <c r="X83" s="44">
        <v>0</v>
      </c>
      <c r="Y83" s="77"/>
      <c r="Z83" s="79">
        <v>0</v>
      </c>
      <c r="AA83" s="77"/>
      <c r="AB83" s="44">
        <v>0</v>
      </c>
      <c r="AC83" s="80"/>
      <c r="AD83" s="44">
        <v>0</v>
      </c>
      <c r="AE83" s="80"/>
      <c r="AF83" s="44">
        <v>0</v>
      </c>
      <c r="AG83" s="77"/>
      <c r="AH83" s="80">
        <v>0</v>
      </c>
      <c r="AI83" s="77"/>
      <c r="AJ83" s="80">
        <v>0</v>
      </c>
      <c r="AK83" s="77"/>
      <c r="AL83" s="80">
        <v>0</v>
      </c>
      <c r="AM83" s="77"/>
      <c r="AN83" s="44">
        <f t="shared" ref="AN83:AN85" si="21">X83+Z83+AB83+AH83+AL83+AJ83+AD83+AF83</f>
        <v>0</v>
      </c>
      <c r="AO83" s="77"/>
      <c r="AP83" s="50">
        <f>SUM(F83,H83,J83,L83,N83,P83,R83,T83,V83,AN83)</f>
        <v>2999</v>
      </c>
      <c r="AQ83" s="41"/>
      <c r="AR83" s="50">
        <v>191</v>
      </c>
      <c r="AS83" s="41"/>
      <c r="AT83" s="119">
        <f t="shared" ref="AT83" si="22">AP83+AR83</f>
        <v>3190</v>
      </c>
      <c r="AU83" s="8"/>
    </row>
    <row r="84" spans="1:48" s="5" customFormat="1" ht="19.399999999999999" customHeight="1" x14ac:dyDescent="0.3">
      <c r="A84" s="39" t="s">
        <v>83</v>
      </c>
      <c r="B84" s="17"/>
      <c r="C84" s="4" t="s">
        <v>61</v>
      </c>
      <c r="D84" s="7"/>
      <c r="E84" s="90"/>
      <c r="F84" s="79">
        <v>0</v>
      </c>
      <c r="G84" s="77"/>
      <c r="H84" s="79">
        <v>0</v>
      </c>
      <c r="I84" s="77"/>
      <c r="J84" s="50">
        <v>0</v>
      </c>
      <c r="K84" s="77"/>
      <c r="L84" s="79">
        <v>0</v>
      </c>
      <c r="M84" s="77"/>
      <c r="N84" s="79">
        <v>0</v>
      </c>
      <c r="O84" s="77"/>
      <c r="P84" s="79">
        <v>0</v>
      </c>
      <c r="Q84" s="77"/>
      <c r="R84" s="79">
        <v>0</v>
      </c>
      <c r="S84" s="77"/>
      <c r="T84" s="79">
        <v>0</v>
      </c>
      <c r="U84" s="77"/>
      <c r="V84" s="43">
        <v>48</v>
      </c>
      <c r="W84" s="77"/>
      <c r="X84" s="43">
        <v>440</v>
      </c>
      <c r="Y84" s="78"/>
      <c r="Z84" s="82">
        <v>0</v>
      </c>
      <c r="AA84" s="78"/>
      <c r="AB84" s="43">
        <v>-74</v>
      </c>
      <c r="AC84" s="80"/>
      <c r="AD84" s="43">
        <v>27</v>
      </c>
      <c r="AE84" s="80"/>
      <c r="AF84" s="43">
        <v>100</v>
      </c>
      <c r="AG84" s="78"/>
      <c r="AH84" s="82">
        <v>0</v>
      </c>
      <c r="AI84" s="78"/>
      <c r="AJ84" s="82">
        <v>0</v>
      </c>
      <c r="AK84" s="77"/>
      <c r="AL84" s="82">
        <v>134</v>
      </c>
      <c r="AM84" s="78"/>
      <c r="AN84" s="43">
        <f t="shared" si="21"/>
        <v>627</v>
      </c>
      <c r="AO84" s="77"/>
      <c r="AP84" s="50">
        <f>SUM(F84,H84,J84,L84,N84,P84,R84,T84,V84,AN84)</f>
        <v>675</v>
      </c>
      <c r="AQ84" s="41"/>
      <c r="AR84" s="50">
        <v>24</v>
      </c>
      <c r="AS84" s="41"/>
      <c r="AT84" s="119">
        <f>AP84+AR84</f>
        <v>699</v>
      </c>
      <c r="AU84" s="8"/>
    </row>
    <row r="85" spans="1:48" s="5" customFormat="1" ht="19.399999999999999" customHeight="1" x14ac:dyDescent="0.3">
      <c r="A85" s="30"/>
      <c r="B85" s="17"/>
      <c r="C85" s="1" t="s">
        <v>76</v>
      </c>
      <c r="D85" s="7"/>
      <c r="E85" s="90"/>
      <c r="F85" s="88">
        <f>SUM(F83:F84)</f>
        <v>0</v>
      </c>
      <c r="G85" s="77"/>
      <c r="H85" s="88">
        <f>SUM(H83:H84)</f>
        <v>0</v>
      </c>
      <c r="I85" s="77"/>
      <c r="J85" s="109">
        <f>SUM(J83:J84)</f>
        <v>0</v>
      </c>
      <c r="K85" s="77"/>
      <c r="L85" s="88">
        <f>SUM(L83:L84)</f>
        <v>0</v>
      </c>
      <c r="M85" s="77"/>
      <c r="N85" s="88">
        <f>SUM(N83:N84)</f>
        <v>0</v>
      </c>
      <c r="O85" s="77"/>
      <c r="P85" s="88">
        <f>SUM(P83:P84)</f>
        <v>0</v>
      </c>
      <c r="Q85" s="77"/>
      <c r="R85" s="88">
        <f>SUM(R83:R84)</f>
        <v>0</v>
      </c>
      <c r="S85" s="77"/>
      <c r="T85" s="88">
        <f>SUM(T83:T84)</f>
        <v>0</v>
      </c>
      <c r="U85" s="77"/>
      <c r="V85" s="109">
        <f>SUM(V83:V84)</f>
        <v>3047</v>
      </c>
      <c r="W85" s="77"/>
      <c r="X85" s="109">
        <f>SUM(X83:X84)</f>
        <v>440</v>
      </c>
      <c r="Y85" s="77"/>
      <c r="Z85" s="88">
        <f>SUM(Z83:Z84)</f>
        <v>0</v>
      </c>
      <c r="AA85" s="77"/>
      <c r="AB85" s="109">
        <f>SUM(AB83:AB84)</f>
        <v>-74</v>
      </c>
      <c r="AC85" s="80"/>
      <c r="AD85" s="109">
        <f>SUM(AD83:AD84)</f>
        <v>27</v>
      </c>
      <c r="AE85" s="80"/>
      <c r="AF85" s="109">
        <f>SUM(AF83:AF84)</f>
        <v>100</v>
      </c>
      <c r="AG85" s="77"/>
      <c r="AH85" s="88">
        <f>SUM(AH83:AH84)</f>
        <v>0</v>
      </c>
      <c r="AI85" s="77"/>
      <c r="AJ85" s="88">
        <f>SUM(AJ83:AJ84)</f>
        <v>0</v>
      </c>
      <c r="AK85" s="77"/>
      <c r="AL85" s="88">
        <f>SUM(AL83:AL84)</f>
        <v>134</v>
      </c>
      <c r="AM85" s="77"/>
      <c r="AN85" s="109">
        <f t="shared" si="21"/>
        <v>627</v>
      </c>
      <c r="AO85" s="77"/>
      <c r="AP85" s="109">
        <f>SUM(AP83:AP84)</f>
        <v>3674</v>
      </c>
      <c r="AQ85" s="41"/>
      <c r="AR85" s="109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 x14ac:dyDescent="0.3">
      <c r="A86" s="30"/>
      <c r="B86" s="17"/>
      <c r="C86" s="1"/>
      <c r="D86" s="7"/>
      <c r="E86" s="90"/>
      <c r="F86" s="80"/>
      <c r="G86" s="77"/>
      <c r="H86" s="80"/>
      <c r="I86" s="77"/>
      <c r="J86" s="44"/>
      <c r="K86" s="77"/>
      <c r="L86" s="80"/>
      <c r="M86" s="77"/>
      <c r="N86" s="80"/>
      <c r="O86" s="77"/>
      <c r="P86" s="80"/>
      <c r="Q86" s="77"/>
      <c r="R86" s="80"/>
      <c r="S86" s="77"/>
      <c r="T86" s="80"/>
      <c r="U86" s="77"/>
      <c r="V86" s="41"/>
      <c r="W86" s="77"/>
      <c r="X86" s="41"/>
      <c r="Y86" s="77"/>
      <c r="Z86" s="85"/>
      <c r="AA86" s="77"/>
      <c r="AB86" s="41"/>
      <c r="AC86" s="85"/>
      <c r="AD86" s="41"/>
      <c r="AE86" s="85"/>
      <c r="AF86" s="41"/>
      <c r="AG86" s="77"/>
      <c r="AH86" s="85"/>
      <c r="AI86" s="77"/>
      <c r="AJ86" s="85"/>
      <c r="AK86" s="77"/>
      <c r="AL86" s="85"/>
      <c r="AM86" s="77"/>
      <c r="AN86" s="44"/>
      <c r="AO86" s="77"/>
      <c r="AP86" s="41"/>
      <c r="AQ86" s="41"/>
      <c r="AR86" s="41"/>
      <c r="AS86" s="41"/>
      <c r="AT86" s="41"/>
      <c r="AU86" s="8"/>
    </row>
    <row r="87" spans="1:48" s="101" customFormat="1" ht="15.75" customHeight="1" x14ac:dyDescent="0.3">
      <c r="A87" s="93"/>
      <c r="B87" s="94"/>
      <c r="C87" s="95" t="s">
        <v>134</v>
      </c>
      <c r="D87" s="92"/>
      <c r="E87" s="96"/>
      <c r="F87" s="97"/>
      <c r="G87" s="77"/>
      <c r="H87" s="97"/>
      <c r="I87" s="98"/>
      <c r="J87" s="118"/>
      <c r="K87" s="98"/>
      <c r="L87" s="97"/>
      <c r="M87" s="98"/>
      <c r="N87" s="97"/>
      <c r="O87" s="98"/>
      <c r="P87" s="97"/>
      <c r="Q87" s="98"/>
      <c r="R87" s="97"/>
      <c r="S87" s="98"/>
      <c r="T87" s="97"/>
      <c r="U87" s="98"/>
      <c r="V87" s="124"/>
      <c r="W87" s="98"/>
      <c r="X87" s="124"/>
      <c r="Y87" s="98"/>
      <c r="Z87" s="99"/>
      <c r="AA87" s="98"/>
      <c r="AB87" s="124"/>
      <c r="AC87" s="99"/>
      <c r="AD87" s="124"/>
      <c r="AE87" s="99"/>
      <c r="AF87" s="124"/>
      <c r="AG87" s="98"/>
      <c r="AH87" s="99"/>
      <c r="AI87" s="98"/>
      <c r="AJ87" s="99"/>
      <c r="AK87" s="98"/>
      <c r="AL87" s="99"/>
      <c r="AM87" s="98"/>
      <c r="AN87" s="118"/>
      <c r="AO87" s="98"/>
      <c r="AP87" s="124"/>
      <c r="AQ87" s="124"/>
      <c r="AR87" s="124"/>
      <c r="AS87" s="124"/>
      <c r="AT87" s="124"/>
      <c r="AU87" s="100"/>
    </row>
    <row r="88" spans="1:48" s="101" customFormat="1" ht="15.75" customHeight="1" x14ac:dyDescent="0.3">
      <c r="A88" s="93"/>
      <c r="B88" s="94"/>
      <c r="C88" s="95" t="s">
        <v>150</v>
      </c>
      <c r="D88" s="92"/>
      <c r="E88" s="96"/>
      <c r="F88" s="97">
        <v>0</v>
      </c>
      <c r="G88" s="78"/>
      <c r="H88" s="97">
        <v>0</v>
      </c>
      <c r="I88" s="103"/>
      <c r="J88" s="118">
        <v>0</v>
      </c>
      <c r="K88" s="103"/>
      <c r="L88" s="97">
        <v>0</v>
      </c>
      <c r="M88" s="103"/>
      <c r="N88" s="97">
        <v>0</v>
      </c>
      <c r="O88" s="103"/>
      <c r="P88" s="97">
        <v>0</v>
      </c>
      <c r="Q88" s="103"/>
      <c r="R88" s="97">
        <v>0</v>
      </c>
      <c r="S88" s="103"/>
      <c r="T88" s="97">
        <v>0</v>
      </c>
      <c r="U88" s="103"/>
      <c r="V88" s="118">
        <v>0</v>
      </c>
      <c r="W88" s="103"/>
      <c r="X88" s="118">
        <v>0</v>
      </c>
      <c r="Y88" s="103"/>
      <c r="Z88" s="97">
        <v>0</v>
      </c>
      <c r="AA88" s="103"/>
      <c r="AB88" s="118">
        <v>4</v>
      </c>
      <c r="AC88" s="97"/>
      <c r="AD88" s="118">
        <v>3</v>
      </c>
      <c r="AE88" s="97"/>
      <c r="AF88" s="118">
        <v>0</v>
      </c>
      <c r="AG88" s="103"/>
      <c r="AH88" s="97">
        <v>0</v>
      </c>
      <c r="AI88" s="103"/>
      <c r="AJ88" s="97">
        <v>0</v>
      </c>
      <c r="AK88" s="103"/>
      <c r="AL88" s="97">
        <v>0</v>
      </c>
      <c r="AM88" s="103"/>
      <c r="AN88" s="118">
        <f t="shared" ref="AN88:AN92" si="23">X88+Z88+AB88+AH88+AL88+AJ88+AD88+AF88</f>
        <v>7</v>
      </c>
      <c r="AO88" s="98"/>
      <c r="AP88" s="123">
        <f>SUM(F88,H88,J88,L88,N88,P88,R88,T88,V88,AN88)</f>
        <v>7</v>
      </c>
      <c r="AQ88" s="124"/>
      <c r="AR88" s="124"/>
      <c r="AS88" s="124"/>
      <c r="AT88" s="139">
        <f t="shared" ref="AT88:AT90" si="24">AP88+AR88</f>
        <v>7</v>
      </c>
      <c r="AU88" s="100"/>
    </row>
    <row r="89" spans="1:48" s="5" customFormat="1" ht="19.399999999999999" customHeight="1" x14ac:dyDescent="0.3">
      <c r="A89" s="30"/>
      <c r="B89" s="17"/>
      <c r="C89" s="4" t="s">
        <v>70</v>
      </c>
      <c r="D89" s="7"/>
      <c r="E89" s="90"/>
      <c r="F89" s="79">
        <v>0</v>
      </c>
      <c r="G89" s="77"/>
      <c r="H89" s="79">
        <v>0</v>
      </c>
      <c r="I89" s="77"/>
      <c r="J89" s="50">
        <v>0</v>
      </c>
      <c r="K89" s="77"/>
      <c r="L89" s="79">
        <v>0</v>
      </c>
      <c r="M89" s="77"/>
      <c r="N89" s="79">
        <v>0</v>
      </c>
      <c r="O89" s="77"/>
      <c r="P89" s="79">
        <v>0</v>
      </c>
      <c r="Q89" s="77"/>
      <c r="R89" s="79">
        <v>0</v>
      </c>
      <c r="S89" s="78"/>
      <c r="T89" s="79">
        <v>0</v>
      </c>
      <c r="U89" s="78"/>
      <c r="V89" s="50">
        <v>0</v>
      </c>
      <c r="W89" s="77"/>
      <c r="X89" s="50">
        <v>0</v>
      </c>
      <c r="Y89" s="77"/>
      <c r="Z89" s="79">
        <v>0</v>
      </c>
      <c r="AA89" s="77"/>
      <c r="AB89" s="50">
        <v>0</v>
      </c>
      <c r="AC89" s="79"/>
      <c r="AD89" s="50">
        <v>0</v>
      </c>
      <c r="AE89" s="79"/>
      <c r="AF89" s="50">
        <v>0</v>
      </c>
      <c r="AG89" s="77"/>
      <c r="AH89" s="79">
        <v>0</v>
      </c>
      <c r="AI89" s="77"/>
      <c r="AJ89" s="79">
        <v>0</v>
      </c>
      <c r="AK89" s="77"/>
      <c r="AL89" s="79">
        <v>0</v>
      </c>
      <c r="AM89" s="77"/>
      <c r="AN89" s="50">
        <f t="shared" si="23"/>
        <v>0</v>
      </c>
      <c r="AO89" s="77"/>
      <c r="AP89" s="50">
        <f>SUM(F89,H89,J89,L89,N89,P89,R89,T89,V89,AN89)</f>
        <v>0</v>
      </c>
      <c r="AQ89" s="41"/>
      <c r="AR89" s="50">
        <v>0</v>
      </c>
      <c r="AS89" s="41"/>
      <c r="AT89" s="119">
        <f t="shared" si="24"/>
        <v>0</v>
      </c>
      <c r="AU89" s="8"/>
    </row>
    <row r="90" spans="1:48" ht="19.399999999999999" customHeight="1" x14ac:dyDescent="0.3">
      <c r="C90" s="2" t="s">
        <v>59</v>
      </c>
      <c r="D90" s="7"/>
      <c r="E90" s="3"/>
      <c r="F90" s="79">
        <v>0</v>
      </c>
      <c r="G90" s="78"/>
      <c r="H90" s="79">
        <v>0</v>
      </c>
      <c r="I90" s="78"/>
      <c r="J90" s="50">
        <v>0</v>
      </c>
      <c r="K90" s="78"/>
      <c r="L90" s="79">
        <v>0</v>
      </c>
      <c r="M90" s="78"/>
      <c r="N90" s="79">
        <v>0</v>
      </c>
      <c r="O90" s="78"/>
      <c r="P90" s="79">
        <v>0</v>
      </c>
      <c r="Q90" s="78"/>
      <c r="R90" s="79">
        <v>0</v>
      </c>
      <c r="S90" s="78"/>
      <c r="T90" s="79">
        <v>0</v>
      </c>
      <c r="U90" s="78"/>
      <c r="V90" s="50">
        <v>0</v>
      </c>
      <c r="W90" s="80"/>
      <c r="X90" s="50">
        <v>0</v>
      </c>
      <c r="Y90" s="80"/>
      <c r="Z90" s="79">
        <v>0</v>
      </c>
      <c r="AA90" s="80"/>
      <c r="AB90" s="50">
        <v>0</v>
      </c>
      <c r="AC90" s="79"/>
      <c r="AD90" s="50">
        <v>0</v>
      </c>
      <c r="AE90" s="79"/>
      <c r="AF90" s="50">
        <v>0</v>
      </c>
      <c r="AG90" s="80"/>
      <c r="AH90" s="79">
        <v>0</v>
      </c>
      <c r="AI90" s="80"/>
      <c r="AJ90" s="79">
        <v>0</v>
      </c>
      <c r="AK90" s="80"/>
      <c r="AL90" s="80">
        <v>0</v>
      </c>
      <c r="AM90" s="80"/>
      <c r="AN90" s="44">
        <f t="shared" si="23"/>
        <v>0</v>
      </c>
      <c r="AO90" s="78"/>
      <c r="AP90" s="50">
        <f>SUM(F90,H90,J90,L90,N90,P90,R90,T90,V90,AN90)</f>
        <v>0</v>
      </c>
      <c r="AQ90" s="44"/>
      <c r="AR90" s="44">
        <v>0</v>
      </c>
      <c r="AS90" s="44"/>
      <c r="AT90" s="119">
        <f t="shared" si="24"/>
        <v>0</v>
      </c>
      <c r="AU90" s="10"/>
    </row>
    <row r="91" spans="1:48" ht="15" customHeight="1" x14ac:dyDescent="0.3">
      <c r="C91" s="2"/>
      <c r="D91" s="7"/>
      <c r="E91" s="3"/>
      <c r="F91" s="79"/>
      <c r="G91" s="78"/>
      <c r="H91" s="79"/>
      <c r="I91" s="78"/>
      <c r="J91" s="50"/>
      <c r="K91" s="78"/>
      <c r="L91" s="79"/>
      <c r="M91" s="78"/>
      <c r="N91" s="79"/>
      <c r="O91" s="78"/>
      <c r="P91" s="79"/>
      <c r="Q91" s="78"/>
      <c r="R91" s="80"/>
      <c r="S91" s="78"/>
      <c r="T91" s="80"/>
      <c r="U91" s="78"/>
      <c r="V91" s="44"/>
      <c r="W91" s="80"/>
      <c r="X91" s="50"/>
      <c r="Y91" s="80"/>
      <c r="Z91" s="79"/>
      <c r="AA91" s="80"/>
      <c r="AB91" s="50"/>
      <c r="AC91" s="79"/>
      <c r="AD91" s="50"/>
      <c r="AE91" s="79"/>
      <c r="AF91" s="50"/>
      <c r="AG91" s="80"/>
      <c r="AH91" s="79"/>
      <c r="AI91" s="80"/>
      <c r="AJ91" s="79"/>
      <c r="AK91" s="80"/>
      <c r="AL91" s="79"/>
      <c r="AM91" s="80"/>
      <c r="AN91" s="50">
        <f t="shared" si="23"/>
        <v>0</v>
      </c>
      <c r="AO91" s="78"/>
      <c r="AP91" s="44"/>
      <c r="AQ91" s="44"/>
      <c r="AR91" s="44"/>
      <c r="AS91" s="44"/>
      <c r="AT91" s="44"/>
      <c r="AU91" s="10"/>
    </row>
    <row r="92" spans="1:48" ht="19.399999999999999" customHeight="1" thickBot="1" x14ac:dyDescent="0.35">
      <c r="C92" s="5" t="s">
        <v>135</v>
      </c>
      <c r="D92" s="7"/>
      <c r="E92" s="3"/>
      <c r="F92" s="89">
        <f>F90+F89+F85+F80+F64+F88</f>
        <v>14979</v>
      </c>
      <c r="G92" s="77"/>
      <c r="H92" s="89">
        <f>H90+H89+H85+H80+H64+H88</f>
        <v>0</v>
      </c>
      <c r="I92" s="77"/>
      <c r="J92" s="47">
        <f>J90+J89+J85+J80+J64+J88</f>
        <v>4777</v>
      </c>
      <c r="K92" s="77"/>
      <c r="L92" s="89">
        <f>L90+L89+L85+L80+L64+L88</f>
        <v>0</v>
      </c>
      <c r="M92" s="77"/>
      <c r="N92" s="89">
        <f>N90+N89+N85+N80+N64+N88</f>
        <v>0</v>
      </c>
      <c r="O92" s="77"/>
      <c r="P92" s="89">
        <f>P90+P89+P85+P80+P64+P88</f>
        <v>0</v>
      </c>
      <c r="Q92" s="77"/>
      <c r="R92" s="89">
        <f>R90+R89+R85+R80+R64+R88</f>
        <v>0</v>
      </c>
      <c r="S92" s="77"/>
      <c r="T92" s="89">
        <f>T90+T89+T85+T80+T64+T88</f>
        <v>-269</v>
      </c>
      <c r="U92" s="77"/>
      <c r="V92" s="130">
        <f>V90+V89+V85+V80+V64+V88</f>
        <v>16002</v>
      </c>
      <c r="W92" s="77"/>
      <c r="X92" s="47">
        <f>X90+X89+X85+X80+X64+X88</f>
        <v>591</v>
      </c>
      <c r="Y92" s="77"/>
      <c r="Z92" s="89">
        <f>Z90+Z89+Z85+Z80+Z64+Z88</f>
        <v>0</v>
      </c>
      <c r="AA92" s="77"/>
      <c r="AB92" s="47">
        <f>AB90+AB89+AB85+AB80+AB64+AB88</f>
        <v>420</v>
      </c>
      <c r="AC92" s="77"/>
      <c r="AD92" s="47">
        <f>AD90+AD89+AD85+AD80+AD64+AD88</f>
        <v>4</v>
      </c>
      <c r="AE92" s="77"/>
      <c r="AF92" s="47">
        <f>AF90+AF89+AF85+AF80+AF64+AF88</f>
        <v>199</v>
      </c>
      <c r="AG92" s="77"/>
      <c r="AH92" s="89">
        <f>AH90+AH89+AH85+AH80+AH64+AH88</f>
        <v>0</v>
      </c>
      <c r="AI92" s="77"/>
      <c r="AJ92" s="89">
        <f>AJ90+AJ89+AJ85+AJ80+AJ64+AJ88</f>
        <v>109</v>
      </c>
      <c r="AK92" s="77"/>
      <c r="AL92" s="89">
        <f>AL90+AL89+AL85+AL80+AL64+AL88</f>
        <v>134</v>
      </c>
      <c r="AM92" s="77"/>
      <c r="AN92" s="47">
        <f t="shared" si="23"/>
        <v>1457</v>
      </c>
      <c r="AO92" s="77"/>
      <c r="AP92" s="130">
        <f>AP90+AP89+AP85+AP80+AP64+AP88</f>
        <v>36946</v>
      </c>
      <c r="AQ92" s="41"/>
      <c r="AR92" s="130">
        <f>AR90+AR89+AR85+AR80+AR64+AR88</f>
        <v>3497</v>
      </c>
      <c r="AS92" s="41"/>
      <c r="AT92" s="130">
        <f>AP92+AR92</f>
        <v>40443</v>
      </c>
      <c r="AU92" s="10"/>
    </row>
    <row r="93" spans="1:48" ht="19.399999999999999" customHeight="1" thickTop="1" thickBot="1" x14ac:dyDescent="0.35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.399999999999999" customHeight="1" x14ac:dyDescent="0.3">
      <c r="A94" s="58"/>
      <c r="B94" s="56"/>
      <c r="C94" s="68" t="s">
        <v>123</v>
      </c>
      <c r="D94" s="60"/>
      <c r="E94" s="61"/>
      <c r="F94" s="64"/>
      <c r="G94" s="64"/>
      <c r="H94" s="64"/>
      <c r="I94" s="64"/>
      <c r="J94" s="120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126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.399999999999999" customHeight="1" x14ac:dyDescent="0.3">
      <c r="A95" s="69"/>
      <c r="B95" s="2"/>
      <c r="C95" s="70" t="s">
        <v>124</v>
      </c>
      <c r="D95" s="7"/>
      <c r="E95" s="90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7"/>
      <c r="W95" s="14"/>
      <c r="X95" s="119"/>
      <c r="Y95" s="14"/>
      <c r="Z95" s="14"/>
      <c r="AA95" s="14"/>
      <c r="AB95" s="119"/>
      <c r="AC95" s="14"/>
      <c r="AD95" s="119"/>
      <c r="AE95" s="14"/>
      <c r="AF95" s="119"/>
      <c r="AG95" s="14"/>
      <c r="AH95" s="14"/>
      <c r="AI95" s="14"/>
      <c r="AJ95" s="14"/>
      <c r="AK95" s="14"/>
      <c r="AL95" s="14"/>
      <c r="AM95" s="14"/>
      <c r="AN95" s="119"/>
      <c r="AO95" s="14"/>
      <c r="AP95" s="119"/>
      <c r="AQ95" s="41"/>
      <c r="AR95" s="119"/>
      <c r="AS95" s="41"/>
      <c r="AT95" s="119"/>
      <c r="AU95" s="14"/>
    </row>
    <row r="96" spans="1:48" ht="19.399999999999999" customHeight="1" x14ac:dyDescent="0.3">
      <c r="A96" s="69"/>
      <c r="C96" s="16" t="s">
        <v>122</v>
      </c>
      <c r="D96" s="16"/>
      <c r="E96" s="90"/>
      <c r="F96" s="15"/>
      <c r="H96" s="16"/>
      <c r="I96" s="14"/>
      <c r="J96" s="121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7"/>
      <c r="W96" s="14"/>
      <c r="X96" s="119"/>
      <c r="Y96" s="14"/>
      <c r="Z96" s="14"/>
      <c r="AA96" s="14"/>
      <c r="AB96" s="119"/>
      <c r="AC96" s="14"/>
      <c r="AD96" s="119"/>
      <c r="AE96" s="14"/>
      <c r="AF96" s="119"/>
      <c r="AG96" s="14"/>
      <c r="AH96" s="14"/>
      <c r="AI96" s="14"/>
      <c r="AJ96" s="14"/>
      <c r="AK96" s="14"/>
      <c r="AL96" s="14"/>
      <c r="AM96" s="14"/>
      <c r="AN96" s="119"/>
      <c r="AO96" s="14"/>
      <c r="AP96" s="119"/>
      <c r="AQ96" s="41"/>
      <c r="AR96" s="119"/>
      <c r="AS96" s="41"/>
      <c r="AT96" s="119"/>
      <c r="AU96" s="14"/>
      <c r="AV96" s="6"/>
    </row>
    <row r="97" spans="1:48" s="3" customFormat="1" ht="19.399999999999999" customHeight="1" thickBot="1" x14ac:dyDescent="0.35">
      <c r="A97" s="65"/>
      <c r="B97" s="57"/>
      <c r="C97" s="71" t="s">
        <v>89</v>
      </c>
      <c r="D97" s="72"/>
      <c r="E97" s="66"/>
      <c r="F97" s="67"/>
      <c r="G97" s="67"/>
      <c r="H97" s="67"/>
      <c r="I97" s="67"/>
      <c r="J97" s="11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128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.399999999999999" customHeight="1" x14ac:dyDescent="0.3">
      <c r="C98" s="16"/>
      <c r="D98" s="16"/>
      <c r="E98" s="90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9"/>
      <c r="W98" s="14"/>
      <c r="X98" s="119"/>
      <c r="Y98" s="14"/>
      <c r="Z98" s="14"/>
      <c r="AA98" s="14"/>
      <c r="AB98" s="119"/>
      <c r="AC98" s="14"/>
      <c r="AD98" s="119"/>
      <c r="AE98" s="14"/>
      <c r="AF98" s="119"/>
      <c r="AG98" s="14"/>
      <c r="AH98" s="14"/>
      <c r="AI98" s="14"/>
      <c r="AJ98" s="14"/>
      <c r="AK98" s="14"/>
      <c r="AL98" s="14"/>
      <c r="AM98" s="14"/>
      <c r="AN98" s="119"/>
      <c r="AO98" s="14"/>
      <c r="AP98" s="119"/>
      <c r="AQ98" s="41"/>
      <c r="AR98" s="119"/>
      <c r="AS98" s="41"/>
      <c r="AT98" s="119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customProperties>
    <customPr name="OrphanNamesChecke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D7EE-0106-40F3-902C-1D5AA9421885}">
  <sheetPr>
    <tabColor rgb="FF92D050"/>
    <pageSetUpPr fitToPage="1"/>
  </sheetPr>
  <dimension ref="A1:AA84"/>
  <sheetViews>
    <sheetView view="pageBreakPreview" zoomScale="70" zoomScaleNormal="100" zoomScaleSheetLayoutView="70" workbookViewId="0">
      <selection activeCell="R56" sqref="R56:R82"/>
    </sheetView>
  </sheetViews>
  <sheetFormatPr defaultColWidth="9.09765625" defaultRowHeight="23.25" customHeight="1" x14ac:dyDescent="0.3"/>
  <cols>
    <col min="1" max="1" width="54.296875" style="4" customWidth="1"/>
    <col min="2" max="2" width="6.8984375" style="149" customWidth="1"/>
    <col min="3" max="3" width="0.69921875" style="52" hidden="1" customWidth="1"/>
    <col min="4" max="4" width="12.59765625" style="52" customWidth="1"/>
    <col min="5" max="5" width="0.8984375" style="52" customWidth="1"/>
    <col min="6" max="6" width="12.59765625" style="145" customWidth="1"/>
    <col min="7" max="7" width="0.8984375" style="52" customWidth="1"/>
    <col min="8" max="8" width="16.59765625" style="52" customWidth="1"/>
    <col min="9" max="9" width="0.8984375" style="52" customWidth="1"/>
    <col min="10" max="10" width="20" style="52" customWidth="1"/>
    <col min="11" max="11" width="0.8984375" style="52" customWidth="1"/>
    <col min="12" max="12" width="17.09765625" style="52" customWidth="1"/>
    <col min="13" max="13" width="0.8984375" style="52" customWidth="1"/>
    <col min="14" max="14" width="12.59765625" style="52" customWidth="1"/>
    <col min="15" max="15" width="0.8984375" style="52" customWidth="1"/>
    <col min="16" max="16" width="12.59765625" style="52" customWidth="1"/>
    <col min="17" max="17" width="0.8984375" style="52" customWidth="1"/>
    <col min="18" max="18" width="13.8984375" style="145" customWidth="1"/>
    <col min="19" max="19" width="0.8984375" style="52" customWidth="1"/>
    <col min="20" max="20" width="12.59765625" style="145" customWidth="1"/>
    <col min="21" max="21" width="0.8984375" style="161" customWidth="1"/>
    <col min="22" max="22" width="12.59765625" style="145" customWidth="1"/>
    <col min="23" max="23" width="0.8984375" style="161" customWidth="1"/>
    <col min="24" max="24" width="12.59765625" style="145" customWidth="1"/>
    <col min="25" max="26" width="1.3984375" style="2" customWidth="1"/>
    <col min="27" max="16384" width="9.09765625" style="2"/>
  </cols>
  <sheetData>
    <row r="1" spans="1:27" s="19" customFormat="1" ht="19.399999999999999" customHeight="1" x14ac:dyDescent="0.4">
      <c r="A1" s="20" t="str">
        <f>'BS 2-3'!A1</f>
        <v>T.Man Pharmaceutical Public Company Limited and its Subsidiaries</v>
      </c>
      <c r="B1" s="149"/>
      <c r="C1" s="52"/>
      <c r="D1" s="52"/>
      <c r="E1" s="52"/>
      <c r="F1" s="145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145"/>
      <c r="S1" s="52"/>
      <c r="T1" s="145"/>
      <c r="U1" s="161"/>
      <c r="V1" s="145"/>
      <c r="W1" s="161"/>
      <c r="X1" s="145"/>
    </row>
    <row r="2" spans="1:27" s="21" customFormat="1" ht="19.399999999999999" customHeight="1" x14ac:dyDescent="0.35">
      <c r="A2" s="26" t="s">
        <v>79</v>
      </c>
      <c r="B2" s="149"/>
      <c r="C2" s="52"/>
      <c r="D2" s="52"/>
      <c r="E2" s="52"/>
      <c r="F2" s="145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145"/>
      <c r="S2" s="52"/>
      <c r="T2" s="145"/>
      <c r="U2" s="161"/>
      <c r="V2" s="145"/>
      <c r="W2" s="161"/>
      <c r="X2" s="145"/>
    </row>
    <row r="3" spans="1:27" ht="19.399999999999999" customHeight="1" x14ac:dyDescent="0.3">
      <c r="A3" s="51"/>
      <c r="D3" s="300" t="s">
        <v>188</v>
      </c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</row>
    <row r="4" spans="1:27" ht="16.5" customHeight="1" x14ac:dyDescent="0.3">
      <c r="A4" s="51"/>
      <c r="B4" s="51"/>
      <c r="C4" s="149"/>
      <c r="E4" s="54"/>
      <c r="G4" s="143"/>
      <c r="H4" s="301" t="s">
        <v>178</v>
      </c>
      <c r="I4" s="301"/>
      <c r="J4" s="301"/>
      <c r="K4" s="301"/>
      <c r="L4" s="301"/>
      <c r="M4" s="301"/>
      <c r="N4" s="301"/>
      <c r="O4" s="143"/>
      <c r="P4" s="302" t="s">
        <v>181</v>
      </c>
      <c r="Q4" s="302"/>
      <c r="R4" s="302"/>
      <c r="S4" s="143"/>
      <c r="U4" s="145"/>
      <c r="W4" s="145"/>
    </row>
    <row r="5" spans="1:27" ht="21" customHeight="1" x14ac:dyDescent="0.3">
      <c r="A5" s="51"/>
      <c r="B5" s="51"/>
      <c r="C5" s="149"/>
      <c r="E5" s="54"/>
      <c r="G5" s="143"/>
      <c r="H5" s="143"/>
      <c r="I5" s="143"/>
      <c r="J5" s="154" t="s">
        <v>241</v>
      </c>
      <c r="K5" s="143"/>
      <c r="L5" s="143"/>
      <c r="M5" s="143"/>
      <c r="N5" s="143"/>
      <c r="O5" s="143"/>
      <c r="P5" s="175"/>
      <c r="Q5" s="175"/>
      <c r="R5" s="175"/>
      <c r="S5" s="143"/>
      <c r="U5" s="145"/>
      <c r="W5" s="145"/>
    </row>
    <row r="6" spans="1:27" ht="20" x14ac:dyDescent="0.6">
      <c r="A6" s="51"/>
      <c r="B6" s="51"/>
      <c r="C6" s="149"/>
      <c r="D6" s="143"/>
      <c r="E6" s="54"/>
      <c r="F6" s="153"/>
      <c r="G6" s="143"/>
      <c r="H6" s="166"/>
      <c r="I6" s="143"/>
      <c r="J6" s="154" t="s">
        <v>247</v>
      </c>
      <c r="K6" s="166"/>
      <c r="L6" s="154" t="s">
        <v>205</v>
      </c>
      <c r="M6" s="143"/>
      <c r="N6" s="143"/>
      <c r="O6" s="143"/>
      <c r="P6" s="143"/>
      <c r="Q6" s="143"/>
      <c r="R6" s="153"/>
      <c r="S6" s="143"/>
      <c r="T6" s="154" t="s">
        <v>50</v>
      </c>
      <c r="U6" s="162"/>
      <c r="V6" s="155"/>
      <c r="X6" s="155"/>
      <c r="Y6" s="90"/>
    </row>
    <row r="7" spans="1:27" ht="19.399999999999999" customHeight="1" x14ac:dyDescent="0.6">
      <c r="A7" s="51"/>
      <c r="B7" s="143"/>
      <c r="C7" s="142"/>
      <c r="D7" s="143" t="s">
        <v>95</v>
      </c>
      <c r="F7" s="154"/>
      <c r="G7" s="143"/>
      <c r="H7" s="154" t="s">
        <v>186</v>
      </c>
      <c r="I7" s="143"/>
      <c r="J7" s="154" t="s">
        <v>244</v>
      </c>
      <c r="K7" s="166"/>
      <c r="L7" s="154" t="s">
        <v>206</v>
      </c>
      <c r="M7" s="143"/>
      <c r="N7" s="143"/>
      <c r="O7" s="143"/>
      <c r="P7" s="143"/>
      <c r="Q7" s="143"/>
      <c r="R7" s="154"/>
      <c r="S7" s="143"/>
      <c r="T7" s="154" t="s">
        <v>32</v>
      </c>
      <c r="U7" s="153"/>
      <c r="V7" s="154" t="s">
        <v>33</v>
      </c>
      <c r="W7" s="153"/>
      <c r="Y7" s="3"/>
    </row>
    <row r="8" spans="1:27" ht="19.399999999999999" customHeight="1" x14ac:dyDescent="0.6">
      <c r="A8" s="51"/>
      <c r="B8" s="143"/>
      <c r="C8" s="142"/>
      <c r="D8" s="143" t="s">
        <v>182</v>
      </c>
      <c r="F8" s="154" t="s">
        <v>98</v>
      </c>
      <c r="G8" s="143"/>
      <c r="H8" s="154" t="s">
        <v>184</v>
      </c>
      <c r="I8" s="143"/>
      <c r="J8" s="154" t="s">
        <v>245</v>
      </c>
      <c r="K8" s="166"/>
      <c r="L8" s="154" t="s">
        <v>207</v>
      </c>
      <c r="M8" s="143"/>
      <c r="N8" s="143"/>
      <c r="O8" s="143"/>
      <c r="P8" s="143"/>
      <c r="Q8" s="143"/>
      <c r="R8" s="154"/>
      <c r="S8" s="143"/>
      <c r="T8" s="154" t="s">
        <v>49</v>
      </c>
      <c r="U8" s="153"/>
      <c r="V8" s="154" t="s">
        <v>34</v>
      </c>
      <c r="W8" s="153"/>
      <c r="X8" s="154" t="s">
        <v>36</v>
      </c>
      <c r="Y8" s="3"/>
    </row>
    <row r="9" spans="1:27" ht="19.399999999999999" customHeight="1" x14ac:dyDescent="0.6">
      <c r="A9" s="51"/>
      <c r="B9" s="142" t="s">
        <v>25</v>
      </c>
      <c r="C9" s="142"/>
      <c r="D9" s="143" t="s">
        <v>183</v>
      </c>
      <c r="F9" s="154" t="s">
        <v>97</v>
      </c>
      <c r="G9" s="143"/>
      <c r="H9" s="154" t="s">
        <v>185</v>
      </c>
      <c r="I9" s="143"/>
      <c r="J9" s="154" t="s">
        <v>242</v>
      </c>
      <c r="K9" s="166"/>
      <c r="L9" s="154" t="s">
        <v>187</v>
      </c>
      <c r="M9" s="143"/>
      <c r="N9" s="143" t="s">
        <v>36</v>
      </c>
      <c r="O9" s="143"/>
      <c r="P9" s="143" t="s">
        <v>218</v>
      </c>
      <c r="Q9" s="143"/>
      <c r="R9" s="154" t="s">
        <v>30</v>
      </c>
      <c r="S9" s="143"/>
      <c r="T9" s="154" t="s">
        <v>154</v>
      </c>
      <c r="U9" s="153"/>
      <c r="V9" s="154" t="s">
        <v>35</v>
      </c>
      <c r="W9" s="153"/>
      <c r="X9" s="154" t="s">
        <v>37</v>
      </c>
      <c r="Y9" s="3"/>
    </row>
    <row r="10" spans="1:27" ht="19.399999999999999" customHeight="1" x14ac:dyDescent="0.3">
      <c r="A10" s="52"/>
      <c r="B10" s="142"/>
      <c r="D10" s="303" t="s">
        <v>51</v>
      </c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7"/>
      <c r="Z10" s="6"/>
      <c r="AA10" s="3"/>
    </row>
    <row r="11" spans="1:27" ht="19.399999999999999" hidden="1" customHeight="1" x14ac:dyDescent="0.3">
      <c r="A11" s="53" t="s">
        <v>231</v>
      </c>
      <c r="B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7"/>
      <c r="Z11" s="6"/>
      <c r="AA11" s="3"/>
    </row>
    <row r="12" spans="1:27" ht="15" hidden="1" customHeight="1" x14ac:dyDescent="0.3">
      <c r="A12" s="148" t="s">
        <v>215</v>
      </c>
      <c r="B12" s="142"/>
      <c r="C12" s="149"/>
      <c r="D12" s="146">
        <v>22222</v>
      </c>
      <c r="E12" s="146"/>
      <c r="F12" s="146">
        <v>22222</v>
      </c>
      <c r="G12" s="146"/>
      <c r="H12" s="146">
        <v>22222</v>
      </c>
      <c r="I12" s="146"/>
      <c r="J12" s="146">
        <v>22222</v>
      </c>
      <c r="K12" s="146"/>
      <c r="L12" s="146">
        <v>22222</v>
      </c>
      <c r="M12" s="146"/>
      <c r="N12" s="146">
        <v>22222</v>
      </c>
      <c r="O12" s="146"/>
      <c r="P12" s="146"/>
      <c r="Q12" s="146"/>
      <c r="R12" s="146">
        <v>22222</v>
      </c>
      <c r="S12" s="146"/>
      <c r="T12" s="146">
        <v>22222</v>
      </c>
      <c r="U12" s="146"/>
      <c r="V12" s="146">
        <v>22222</v>
      </c>
      <c r="W12" s="146"/>
      <c r="X12" s="146">
        <v>22222</v>
      </c>
      <c r="Y12" s="8"/>
    </row>
    <row r="13" spans="1:27" ht="16.5" hidden="1" customHeight="1" x14ac:dyDescent="0.3">
      <c r="A13" s="147" t="s">
        <v>167</v>
      </c>
      <c r="B13" s="142" t="s">
        <v>72</v>
      </c>
      <c r="C13" s="54"/>
      <c r="D13" s="156">
        <v>0</v>
      </c>
      <c r="E13" s="150"/>
      <c r="F13" s="156">
        <v>0</v>
      </c>
      <c r="G13" s="150"/>
      <c r="H13" s="156">
        <v>0</v>
      </c>
      <c r="I13" s="150"/>
      <c r="J13" s="156">
        <v>0</v>
      </c>
      <c r="K13" s="150"/>
      <c r="L13" s="156">
        <v>0</v>
      </c>
      <c r="M13" s="150"/>
      <c r="N13" s="156">
        <v>0</v>
      </c>
      <c r="O13" s="150"/>
      <c r="P13" s="150"/>
      <c r="Q13" s="150"/>
      <c r="R13" s="150">
        <v>123</v>
      </c>
      <c r="S13" s="150"/>
      <c r="T13" s="150">
        <v>123</v>
      </c>
      <c r="U13" s="150"/>
      <c r="V13" s="151">
        <v>123</v>
      </c>
      <c r="W13" s="150"/>
      <c r="X13" s="150">
        <v>123</v>
      </c>
      <c r="Y13" s="10"/>
    </row>
    <row r="14" spans="1:27" ht="15" hidden="1" customHeight="1" x14ac:dyDescent="0.3">
      <c r="A14" s="147" t="s">
        <v>38</v>
      </c>
      <c r="B14" s="142" t="s">
        <v>72</v>
      </c>
      <c r="C14" s="54"/>
      <c r="D14" s="157">
        <v>0</v>
      </c>
      <c r="E14" s="150"/>
      <c r="F14" s="157">
        <v>0</v>
      </c>
      <c r="G14" s="150"/>
      <c r="H14" s="157">
        <v>0</v>
      </c>
      <c r="I14" s="150"/>
      <c r="J14" s="157">
        <v>0</v>
      </c>
      <c r="K14" s="150"/>
      <c r="L14" s="157">
        <v>0</v>
      </c>
      <c r="M14" s="150"/>
      <c r="N14" s="157">
        <v>0</v>
      </c>
      <c r="O14" s="150"/>
      <c r="P14" s="150"/>
      <c r="Q14" s="150"/>
      <c r="R14" s="150">
        <v>123</v>
      </c>
      <c r="S14" s="150"/>
      <c r="T14" s="150">
        <v>123</v>
      </c>
      <c r="U14" s="150"/>
      <c r="V14" s="150">
        <v>123</v>
      </c>
      <c r="W14" s="150"/>
      <c r="X14" s="150">
        <v>123</v>
      </c>
      <c r="Y14" s="10"/>
    </row>
    <row r="15" spans="1:27" ht="19.399999999999999" hidden="1" customHeight="1" x14ac:dyDescent="0.3">
      <c r="A15" s="148" t="s">
        <v>172</v>
      </c>
      <c r="B15" s="142"/>
      <c r="C15" s="54"/>
      <c r="D15" s="160">
        <v>187299</v>
      </c>
      <c r="E15" s="160"/>
      <c r="F15" s="160">
        <v>305878</v>
      </c>
      <c r="G15" s="160"/>
      <c r="H15" s="160">
        <v>-24945</v>
      </c>
      <c r="I15" s="160"/>
      <c r="J15" s="160">
        <v>0</v>
      </c>
      <c r="K15" s="160"/>
      <c r="L15" s="160">
        <v>-1428</v>
      </c>
      <c r="M15" s="160"/>
      <c r="N15" s="160">
        <f>SUM(H15:L15)</f>
        <v>-26373</v>
      </c>
      <c r="O15" s="160"/>
      <c r="P15" s="160">
        <v>0</v>
      </c>
      <c r="Q15" s="160"/>
      <c r="R15" s="160">
        <v>575478</v>
      </c>
      <c r="S15" s="160"/>
      <c r="T15" s="160">
        <f>SUM(D15,F15,N15,P15:R15)</f>
        <v>1042282</v>
      </c>
      <c r="U15" s="160"/>
      <c r="V15" s="160">
        <v>3</v>
      </c>
      <c r="W15" s="160"/>
      <c r="X15" s="160">
        <f>SUM(T15,V15)</f>
        <v>1042285</v>
      </c>
      <c r="Y15" s="10"/>
    </row>
    <row r="16" spans="1:27" s="5" customFormat="1" ht="7" hidden="1" customHeight="1" x14ac:dyDescent="0.3">
      <c r="A16" s="144"/>
      <c r="B16" s="142"/>
      <c r="C16" s="54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8"/>
    </row>
    <row r="17" spans="1:25" ht="19.399999999999999" hidden="1" customHeight="1" x14ac:dyDescent="0.3">
      <c r="A17" s="144" t="s">
        <v>39</v>
      </c>
      <c r="B17" s="142"/>
      <c r="C17" s="143"/>
      <c r="D17" s="151"/>
      <c r="E17" s="167"/>
      <c r="F17" s="151"/>
      <c r="G17" s="167"/>
      <c r="H17" s="151"/>
      <c r="I17" s="167"/>
      <c r="J17" s="151"/>
      <c r="K17" s="167"/>
      <c r="L17" s="151"/>
      <c r="M17" s="167"/>
      <c r="N17" s="151"/>
      <c r="O17" s="167"/>
      <c r="P17" s="167"/>
      <c r="Q17" s="167"/>
      <c r="R17" s="151"/>
      <c r="S17" s="167"/>
      <c r="T17" s="151"/>
      <c r="U17" s="167"/>
      <c r="V17" s="151"/>
      <c r="W17" s="167"/>
      <c r="X17" s="151"/>
      <c r="Y17" s="10"/>
    </row>
    <row r="18" spans="1:25" ht="19.399999999999999" hidden="1" customHeight="1" x14ac:dyDescent="0.35">
      <c r="A18" s="152" t="s">
        <v>118</v>
      </c>
      <c r="B18" s="142"/>
      <c r="C18" s="143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0"/>
    </row>
    <row r="19" spans="1:25" ht="19.399999999999999" hidden="1" customHeight="1" x14ac:dyDescent="0.6">
      <c r="A19" s="51" t="s">
        <v>240</v>
      </c>
      <c r="B19" s="142">
        <v>4</v>
      </c>
      <c r="C19" s="143"/>
      <c r="D19" s="151">
        <v>59131</v>
      </c>
      <c r="E19" s="151"/>
      <c r="F19" s="174">
        <v>0</v>
      </c>
      <c r="G19" s="151"/>
      <c r="H19" s="151">
        <v>0</v>
      </c>
      <c r="I19" s="151"/>
      <c r="J19" s="151">
        <v>0</v>
      </c>
      <c r="K19" s="151"/>
      <c r="L19" s="151">
        <v>0</v>
      </c>
      <c r="M19" s="151"/>
      <c r="N19" s="167">
        <f>SUM(H19:L19)</f>
        <v>0</v>
      </c>
      <c r="O19" s="151"/>
      <c r="P19" s="151">
        <v>0</v>
      </c>
      <c r="Q19" s="151"/>
      <c r="R19" s="151">
        <v>0</v>
      </c>
      <c r="S19" s="151"/>
      <c r="T19" s="167">
        <f>SUM(D19,F19,N19,R19)</f>
        <v>59131</v>
      </c>
      <c r="U19" s="151"/>
      <c r="V19" s="151">
        <v>0</v>
      </c>
      <c r="W19" s="151"/>
      <c r="X19" s="167">
        <f t="shared" ref="X19:X20" si="0">SUM(T19,V19)</f>
        <v>59131</v>
      </c>
      <c r="Y19" s="8"/>
    </row>
    <row r="20" spans="1:25" ht="15" hidden="1" customHeight="1" x14ac:dyDescent="0.3">
      <c r="A20" s="52" t="s">
        <v>121</v>
      </c>
      <c r="B20" s="142"/>
      <c r="C20" s="143"/>
      <c r="D20" s="151"/>
      <c r="E20" s="159"/>
      <c r="F20" s="151"/>
      <c r="G20" s="159"/>
      <c r="H20" s="151"/>
      <c r="I20" s="159"/>
      <c r="J20" s="151"/>
      <c r="K20" s="159"/>
      <c r="L20" s="151"/>
      <c r="M20" s="159"/>
      <c r="N20" s="167">
        <f>SUM(H20:L20)</f>
        <v>0</v>
      </c>
      <c r="O20" s="159"/>
      <c r="P20" s="159"/>
      <c r="Q20" s="159"/>
      <c r="R20" s="151"/>
      <c r="S20" s="159"/>
      <c r="T20" s="167">
        <f>SUM(D20,F20,N20,R20)</f>
        <v>0</v>
      </c>
      <c r="U20" s="159"/>
      <c r="V20" s="151"/>
      <c r="W20" s="159"/>
      <c r="X20" s="167">
        <f t="shared" si="0"/>
        <v>0</v>
      </c>
      <c r="Y20" s="8"/>
    </row>
    <row r="21" spans="1:25" ht="19.399999999999999" hidden="1" customHeight="1" x14ac:dyDescent="0.35">
      <c r="A21" s="152" t="s">
        <v>120</v>
      </c>
      <c r="B21" s="142"/>
      <c r="C21" s="143"/>
      <c r="D21" s="168">
        <f>SUM(D19:D20)</f>
        <v>59131</v>
      </c>
      <c r="E21" s="159"/>
      <c r="F21" s="168">
        <f>SUM(F19:F20)</f>
        <v>0</v>
      </c>
      <c r="G21" s="159"/>
      <c r="H21" s="168">
        <f>SUM(H19:H20)</f>
        <v>0</v>
      </c>
      <c r="I21" s="159"/>
      <c r="J21" s="168">
        <f>SUM(J19:J20)</f>
        <v>0</v>
      </c>
      <c r="K21" s="159"/>
      <c r="L21" s="168">
        <f>SUM(L19:L20)</f>
        <v>0</v>
      </c>
      <c r="M21" s="159"/>
      <c r="N21" s="168">
        <f>SUM(N19:N20)</f>
        <v>0</v>
      </c>
      <c r="O21" s="159"/>
      <c r="P21" s="168">
        <f>SUM(P19:P20)</f>
        <v>0</v>
      </c>
      <c r="Q21" s="159"/>
      <c r="R21" s="168">
        <f>SUM(R19:R20)</f>
        <v>0</v>
      </c>
      <c r="S21" s="159"/>
      <c r="T21" s="168">
        <f>SUM(T19:T20)</f>
        <v>59131</v>
      </c>
      <c r="U21" s="159"/>
      <c r="V21" s="168">
        <f>SUM(V19:V20)</f>
        <v>0</v>
      </c>
      <c r="W21" s="159"/>
      <c r="X21" s="168">
        <f>SUM(X19:X20)</f>
        <v>59131</v>
      </c>
      <c r="Y21" s="8"/>
    </row>
    <row r="22" spans="1:25" ht="7" hidden="1" customHeight="1" x14ac:dyDescent="0.3">
      <c r="A22" s="144"/>
      <c r="B22" s="142"/>
      <c r="C22" s="143"/>
      <c r="D22" s="159"/>
      <c r="E22" s="160"/>
      <c r="F22" s="159"/>
      <c r="G22" s="160"/>
      <c r="H22" s="159"/>
      <c r="I22" s="160"/>
      <c r="J22" s="159"/>
      <c r="K22" s="160"/>
      <c r="L22" s="159"/>
      <c r="M22" s="160"/>
      <c r="N22" s="159"/>
      <c r="O22" s="160"/>
      <c r="P22" s="160"/>
      <c r="Q22" s="160"/>
      <c r="R22" s="159"/>
      <c r="S22" s="160"/>
      <c r="T22" s="159"/>
      <c r="U22" s="160"/>
      <c r="V22" s="159"/>
      <c r="W22" s="160"/>
      <c r="X22" s="159"/>
      <c r="Y22" s="8"/>
    </row>
    <row r="23" spans="1:25" ht="14" hidden="1" x14ac:dyDescent="0.3">
      <c r="A23" s="144"/>
      <c r="B23" s="142"/>
      <c r="C23" s="143"/>
      <c r="D23" s="159"/>
      <c r="E23" s="160"/>
      <c r="F23" s="159"/>
      <c r="G23" s="160"/>
      <c r="H23" s="159"/>
      <c r="I23" s="160"/>
      <c r="J23" s="159"/>
      <c r="K23" s="160"/>
      <c r="L23" s="159"/>
      <c r="M23" s="160"/>
      <c r="N23" s="159"/>
      <c r="O23" s="160"/>
      <c r="P23" s="160"/>
      <c r="Q23" s="160"/>
      <c r="R23" s="159"/>
      <c r="S23" s="160"/>
      <c r="T23" s="159"/>
      <c r="U23" s="160"/>
      <c r="V23" s="159"/>
      <c r="W23" s="160"/>
      <c r="X23" s="159"/>
      <c r="Y23" s="8"/>
    </row>
    <row r="24" spans="1:25" ht="15" hidden="1" customHeight="1" x14ac:dyDescent="0.35">
      <c r="A24" s="152" t="s">
        <v>87</v>
      </c>
      <c r="B24" s="142">
        <v>3</v>
      </c>
      <c r="C24" s="143"/>
      <c r="D24" s="159"/>
      <c r="E24" s="160"/>
      <c r="F24" s="159"/>
      <c r="G24" s="160"/>
      <c r="H24" s="159"/>
      <c r="I24" s="160"/>
      <c r="J24" s="159"/>
      <c r="K24" s="160"/>
      <c r="L24" s="159"/>
      <c r="M24" s="160"/>
      <c r="N24" s="159"/>
      <c r="O24" s="160"/>
      <c r="P24" s="160"/>
      <c r="Q24" s="160"/>
      <c r="R24" s="159"/>
      <c r="S24" s="160"/>
      <c r="T24" s="159"/>
      <c r="U24" s="160"/>
      <c r="V24" s="159"/>
      <c r="W24" s="160"/>
      <c r="X24" s="159"/>
    </row>
    <row r="25" spans="1:25" ht="15" hidden="1" customHeight="1" x14ac:dyDescent="0.3">
      <c r="A25" s="52" t="s">
        <v>85</v>
      </c>
      <c r="B25" s="142"/>
      <c r="C25" s="143"/>
      <c r="D25" s="151"/>
      <c r="E25" s="151"/>
      <c r="F25" s="151"/>
      <c r="G25" s="151"/>
      <c r="H25" s="151"/>
      <c r="I25" s="159"/>
      <c r="J25" s="151"/>
      <c r="K25" s="159"/>
      <c r="L25" s="151"/>
      <c r="M25" s="159"/>
      <c r="N25" s="167">
        <f>SUM(H25:L25)</f>
        <v>0</v>
      </c>
      <c r="O25" s="159"/>
      <c r="P25" s="159"/>
      <c r="Q25" s="159"/>
      <c r="R25" s="151"/>
      <c r="S25" s="159"/>
      <c r="T25" s="167">
        <f>SUM(D25,F25,N25,R25)</f>
        <v>0</v>
      </c>
      <c r="U25" s="167"/>
      <c r="V25" s="167"/>
      <c r="W25" s="167"/>
      <c r="X25" s="167">
        <f t="shared" ref="X25" si="1">SUM(T25,V25)</f>
        <v>0</v>
      </c>
    </row>
    <row r="26" spans="1:25" s="5" customFormat="1" ht="15" hidden="1" customHeight="1" x14ac:dyDescent="0.35">
      <c r="A26" s="148" t="s">
        <v>169</v>
      </c>
      <c r="B26" s="164"/>
      <c r="C26" s="54"/>
      <c r="D26" s="168">
        <f>SUM(D25:D25)</f>
        <v>0</v>
      </c>
      <c r="E26" s="159"/>
      <c r="F26" s="168">
        <f>SUM(F25:F25)</f>
        <v>0</v>
      </c>
      <c r="G26" s="159"/>
      <c r="H26" s="168">
        <f>SUM(H25:H25)</f>
        <v>0</v>
      </c>
      <c r="I26" s="159"/>
      <c r="J26" s="168">
        <f>SUM(J25:J25)</f>
        <v>0</v>
      </c>
      <c r="K26" s="159"/>
      <c r="L26" s="168">
        <f>SUM(L25:L25)</f>
        <v>0</v>
      </c>
      <c r="M26" s="159"/>
      <c r="N26" s="168">
        <f>SUM(N25:N25)</f>
        <v>0</v>
      </c>
      <c r="O26" s="159"/>
      <c r="P26" s="168">
        <f>SUM(P25:P25)</f>
        <v>0</v>
      </c>
      <c r="Q26" s="159"/>
      <c r="R26" s="168">
        <f>SUM(R25:R25)</f>
        <v>0</v>
      </c>
      <c r="S26" s="159"/>
      <c r="T26" s="168">
        <f>SUM(T25:T25)</f>
        <v>0</v>
      </c>
      <c r="U26" s="159"/>
      <c r="V26" s="168">
        <f>SUM(V25:V25)</f>
        <v>0</v>
      </c>
      <c r="W26" s="159"/>
      <c r="X26" s="168">
        <f>SUM(X25:X25)</f>
        <v>0</v>
      </c>
    </row>
    <row r="27" spans="1:25" s="5" customFormat="1" ht="15" hidden="1" customHeight="1" x14ac:dyDescent="0.35">
      <c r="A27" s="148"/>
      <c r="B27" s="164"/>
      <c r="C27" s="54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</row>
    <row r="28" spans="1:25" s="5" customFormat="1" ht="18" hidden="1" customHeight="1" x14ac:dyDescent="0.35">
      <c r="A28" s="144" t="s">
        <v>69</v>
      </c>
      <c r="B28" s="164"/>
      <c r="C28" s="54"/>
      <c r="D28" s="169">
        <f>SUM(D21,D26)</f>
        <v>59131</v>
      </c>
      <c r="E28" s="159"/>
      <c r="F28" s="169">
        <f>SUM(F21,F26)</f>
        <v>0</v>
      </c>
      <c r="G28" s="159"/>
      <c r="H28" s="169">
        <f>SUM(H21,H26)</f>
        <v>0</v>
      </c>
      <c r="I28" s="159"/>
      <c r="J28" s="169">
        <f>SUM(J21,J26)</f>
        <v>0</v>
      </c>
      <c r="K28" s="159"/>
      <c r="L28" s="169">
        <f>SUM(L21,L26)</f>
        <v>0</v>
      </c>
      <c r="M28" s="159"/>
      <c r="N28" s="169">
        <f>SUM(N21,N26)</f>
        <v>0</v>
      </c>
      <c r="O28" s="159"/>
      <c r="P28" s="169">
        <f>SUM(P21,P26)</f>
        <v>0</v>
      </c>
      <c r="Q28" s="159"/>
      <c r="R28" s="169">
        <f>SUM(R21,R26)</f>
        <v>0</v>
      </c>
      <c r="S28" s="159"/>
      <c r="T28" s="169">
        <f>SUM(T21,T26)</f>
        <v>59131</v>
      </c>
      <c r="U28" s="159"/>
      <c r="V28" s="169">
        <f>SUM(V21,V26)</f>
        <v>0</v>
      </c>
      <c r="W28" s="159"/>
      <c r="X28" s="169">
        <f>SUM(X21,X26)</f>
        <v>59131</v>
      </c>
    </row>
    <row r="29" spans="1:25" s="5" customFormat="1" ht="7" hidden="1" customHeight="1" x14ac:dyDescent="0.35">
      <c r="A29" s="148"/>
      <c r="B29" s="164"/>
      <c r="C29" s="54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</row>
    <row r="30" spans="1:25" s="5" customFormat="1" ht="19.399999999999999" hidden="1" customHeight="1" x14ac:dyDescent="0.3">
      <c r="A30" s="53" t="s">
        <v>75</v>
      </c>
      <c r="B30" s="142"/>
      <c r="C30" s="54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8"/>
    </row>
    <row r="31" spans="1:25" s="5" customFormat="1" ht="19.399999999999999" hidden="1" customHeight="1" x14ac:dyDescent="0.3">
      <c r="A31" s="51" t="s">
        <v>210</v>
      </c>
      <c r="B31" s="142"/>
      <c r="C31" s="54"/>
      <c r="D31" s="151">
        <v>0</v>
      </c>
      <c r="E31" s="151"/>
      <c r="F31" s="151">
        <v>0</v>
      </c>
      <c r="G31" s="151"/>
      <c r="H31" s="151">
        <v>0</v>
      </c>
      <c r="I31" s="151"/>
      <c r="J31" s="151">
        <v>0</v>
      </c>
      <c r="K31" s="151"/>
      <c r="L31" s="151">
        <v>0</v>
      </c>
      <c r="M31" s="151"/>
      <c r="N31" s="167">
        <f>SUM(H31:L31)</f>
        <v>0</v>
      </c>
      <c r="O31" s="151"/>
      <c r="P31" s="151">
        <v>0</v>
      </c>
      <c r="Q31" s="151"/>
      <c r="R31" s="151" t="e">
        <f>#REF!</f>
        <v>#REF!</v>
      </c>
      <c r="S31" s="151"/>
      <c r="T31" s="167" t="e">
        <f>SUM(D31,F31,N31,P31:R31)</f>
        <v>#REF!</v>
      </c>
      <c r="U31" s="151"/>
      <c r="V31" s="151">
        <v>0</v>
      </c>
      <c r="W31" s="151"/>
      <c r="X31" s="167" t="e">
        <f t="shared" ref="X31:X32" si="2">SUM(T31,V31)</f>
        <v>#REF!</v>
      </c>
      <c r="Y31" s="8"/>
    </row>
    <row r="32" spans="1:25" s="5" customFormat="1" ht="19.399999999999999" hidden="1" customHeight="1" x14ac:dyDescent="0.3">
      <c r="A32" s="51" t="s">
        <v>211</v>
      </c>
      <c r="B32" s="142"/>
      <c r="C32" s="54"/>
      <c r="D32" s="151">
        <v>0</v>
      </c>
      <c r="E32" s="151"/>
      <c r="F32" s="151">
        <v>0</v>
      </c>
      <c r="G32" s="151"/>
      <c r="H32" s="151">
        <v>0</v>
      </c>
      <c r="I32" s="151"/>
      <c r="J32" s="151">
        <v>0</v>
      </c>
      <c r="K32" s="151"/>
      <c r="L32" s="151">
        <v>0</v>
      </c>
      <c r="M32" s="151"/>
      <c r="N32" s="167">
        <f>SUM(H32:L32)</f>
        <v>0</v>
      </c>
      <c r="O32" s="151"/>
      <c r="P32" s="151">
        <v>0</v>
      </c>
      <c r="Q32" s="151"/>
      <c r="R32" s="151" t="e">
        <f>#REF!</f>
        <v>#REF!</v>
      </c>
      <c r="S32" s="151"/>
      <c r="T32" s="158" t="e">
        <f>SUM(D32,F32,N32,P32:R32)</f>
        <v>#REF!</v>
      </c>
      <c r="U32" s="151"/>
      <c r="V32" s="151">
        <v>0</v>
      </c>
      <c r="W32" s="151"/>
      <c r="X32" s="158" t="e">
        <f t="shared" si="2"/>
        <v>#REF!</v>
      </c>
      <c r="Y32" s="8"/>
    </row>
    <row r="33" spans="1:26" s="5" customFormat="1" ht="19.399999999999999" hidden="1" customHeight="1" x14ac:dyDescent="0.3">
      <c r="A33" s="53" t="s">
        <v>76</v>
      </c>
      <c r="B33" s="142"/>
      <c r="C33" s="54"/>
      <c r="D33" s="168">
        <f>SUM(D31:D32)</f>
        <v>0</v>
      </c>
      <c r="E33" s="159"/>
      <c r="F33" s="168">
        <f>SUM(F31:F32)</f>
        <v>0</v>
      </c>
      <c r="G33" s="159"/>
      <c r="H33" s="168">
        <f>SUM(H31:H32)</f>
        <v>0</v>
      </c>
      <c r="I33" s="159"/>
      <c r="J33" s="168">
        <f>SUM(J31:J32)</f>
        <v>0</v>
      </c>
      <c r="K33" s="159"/>
      <c r="L33" s="168">
        <f>SUM(L31:L32)</f>
        <v>0</v>
      </c>
      <c r="M33" s="159"/>
      <c r="N33" s="168">
        <f>SUM(N31:N32)</f>
        <v>0</v>
      </c>
      <c r="O33" s="159"/>
      <c r="P33" s="168">
        <f>SUM(P31:P32)</f>
        <v>0</v>
      </c>
      <c r="Q33" s="159"/>
      <c r="R33" s="168" t="e">
        <f>SUM(R31:R32)</f>
        <v>#REF!</v>
      </c>
      <c r="S33" s="159"/>
      <c r="T33" s="168" t="e">
        <f>SUM(T31:T32)</f>
        <v>#REF!</v>
      </c>
      <c r="U33" s="159"/>
      <c r="V33" s="168">
        <f>SUM(V31:V32)</f>
        <v>0</v>
      </c>
      <c r="W33" s="159"/>
      <c r="X33" s="168" t="e">
        <f>SUM(X31:X32)</f>
        <v>#REF!</v>
      </c>
      <c r="Y33" s="8"/>
    </row>
    <row r="34" spans="1:26" s="5" customFormat="1" ht="7" hidden="1" customHeight="1" x14ac:dyDescent="0.3">
      <c r="A34" s="53"/>
      <c r="B34" s="142"/>
      <c r="C34" s="54"/>
      <c r="D34" s="167"/>
      <c r="E34" s="160"/>
      <c r="F34" s="167"/>
      <c r="G34" s="160"/>
      <c r="H34" s="167"/>
      <c r="I34" s="160"/>
      <c r="J34" s="167"/>
      <c r="K34" s="160"/>
      <c r="L34" s="167"/>
      <c r="M34" s="160"/>
      <c r="N34" s="167"/>
      <c r="O34" s="160"/>
      <c r="P34" s="160"/>
      <c r="Q34" s="160"/>
      <c r="R34" s="167"/>
      <c r="S34" s="160"/>
      <c r="T34" s="160"/>
      <c r="U34" s="160"/>
      <c r="V34" s="160"/>
      <c r="W34" s="160"/>
      <c r="X34" s="160"/>
      <c r="Y34" s="8"/>
    </row>
    <row r="35" spans="1:26" s="5" customFormat="1" ht="14.25" hidden="1" customHeight="1" x14ac:dyDescent="0.3">
      <c r="A35" s="51" t="s">
        <v>70</v>
      </c>
      <c r="B35" s="142"/>
      <c r="C35" s="54"/>
      <c r="D35" s="167"/>
      <c r="E35" s="160"/>
      <c r="F35" s="167"/>
      <c r="G35" s="160"/>
      <c r="H35" s="167"/>
      <c r="I35" s="160"/>
      <c r="J35" s="167"/>
      <c r="K35" s="160"/>
      <c r="L35" s="167"/>
      <c r="M35" s="160"/>
      <c r="N35" s="167">
        <f>SUM(H35:L35)</f>
        <v>0</v>
      </c>
      <c r="O35" s="160"/>
      <c r="P35" s="160"/>
      <c r="Q35" s="160"/>
      <c r="R35" s="167"/>
      <c r="S35" s="160"/>
      <c r="T35" s="167">
        <f>SUM(D35,F35,N35,R35)</f>
        <v>0</v>
      </c>
      <c r="U35" s="160"/>
      <c r="V35" s="167"/>
      <c r="W35" s="160"/>
      <c r="X35" s="167">
        <f t="shared" ref="X35:X37" si="3">SUM(T35,V35)</f>
        <v>0</v>
      </c>
      <c r="Y35" s="8"/>
    </row>
    <row r="36" spans="1:26" ht="15" hidden="1" customHeight="1" x14ac:dyDescent="0.3">
      <c r="A36" s="52" t="s">
        <v>59</v>
      </c>
      <c r="B36" s="142" t="s">
        <v>72</v>
      </c>
      <c r="C36" s="143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>
        <f>SUM(H36:L36)</f>
        <v>0</v>
      </c>
      <c r="O36" s="160"/>
      <c r="P36" s="160"/>
      <c r="Q36" s="160"/>
      <c r="R36" s="167"/>
      <c r="S36" s="160"/>
      <c r="T36" s="167">
        <f>SUM(D36,F36,N36,R36)</f>
        <v>0</v>
      </c>
      <c r="U36" s="160"/>
      <c r="V36" s="167"/>
      <c r="W36" s="160"/>
      <c r="X36" s="167">
        <f t="shared" si="3"/>
        <v>0</v>
      </c>
      <c r="Y36" s="10"/>
    </row>
    <row r="37" spans="1:26" ht="15" hidden="1" customHeight="1" x14ac:dyDescent="0.3">
      <c r="A37" s="52" t="s">
        <v>163</v>
      </c>
      <c r="B37" s="142" t="s">
        <v>72</v>
      </c>
      <c r="C37" s="143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>
        <f>SUM(H37:L37)</f>
        <v>0</v>
      </c>
      <c r="O37" s="160"/>
      <c r="P37" s="160"/>
      <c r="Q37" s="160"/>
      <c r="R37" s="167"/>
      <c r="S37" s="160"/>
      <c r="T37" s="167">
        <f>SUM(D37,F37,N37,R37)</f>
        <v>0</v>
      </c>
      <c r="U37" s="160"/>
      <c r="V37" s="167"/>
      <c r="W37" s="160"/>
      <c r="X37" s="167">
        <f t="shared" si="3"/>
        <v>0</v>
      </c>
      <c r="Y37" s="10"/>
    </row>
    <row r="38" spans="1:26" ht="15" hidden="1" customHeight="1" x14ac:dyDescent="0.3">
      <c r="A38" s="52"/>
      <c r="B38" s="142"/>
      <c r="C38" s="143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0"/>
    </row>
    <row r="39" spans="1:26" ht="19.399999999999999" hidden="1" customHeight="1" thickBot="1" x14ac:dyDescent="0.35">
      <c r="A39" s="144" t="s">
        <v>232</v>
      </c>
      <c r="B39" s="142"/>
      <c r="C39" s="143"/>
      <c r="D39" s="173">
        <f>SUM(D15,D28,D33,D35:D37)</f>
        <v>246430</v>
      </c>
      <c r="E39" s="160"/>
      <c r="F39" s="173">
        <f>SUM(F15,F28,F33,F35:F37)</f>
        <v>305878</v>
      </c>
      <c r="G39" s="160"/>
      <c r="H39" s="173">
        <f>SUM(H15,H28,H33,H35:H37)</f>
        <v>-24945</v>
      </c>
      <c r="I39" s="160"/>
      <c r="J39" s="173">
        <f>SUM(J15,J28,J33,J35:J37)</f>
        <v>0</v>
      </c>
      <c r="K39" s="160"/>
      <c r="L39" s="173">
        <f>SUM(L15,L28,L33,L35:L37)</f>
        <v>-1428</v>
      </c>
      <c r="M39" s="160"/>
      <c r="N39" s="173">
        <f>SUM(N15,N28,N33,N35:N37)</f>
        <v>-26373</v>
      </c>
      <c r="O39" s="160"/>
      <c r="P39" s="173">
        <f>SUM(P15,P28,P33,P35:P37)</f>
        <v>0</v>
      </c>
      <c r="Q39" s="160"/>
      <c r="R39" s="173" t="e">
        <f>SUM(R15,R28,R33,R35:R37)</f>
        <v>#REF!</v>
      </c>
      <c r="S39" s="160"/>
      <c r="T39" s="173" t="e">
        <f>SUM(T15,T28,T33,T35:T37)</f>
        <v>#REF!</v>
      </c>
      <c r="U39" s="160"/>
      <c r="V39" s="173">
        <f>SUM(V15,V28,V33,V35:V37)</f>
        <v>3</v>
      </c>
      <c r="W39" s="160"/>
      <c r="X39" s="173" t="e">
        <f>SUM(X15,X28,X33,X35:X37)</f>
        <v>#REF!</v>
      </c>
      <c r="Y39" s="10"/>
    </row>
    <row r="40" spans="1:26" ht="10" hidden="1" customHeight="1" thickTop="1" x14ac:dyDescent="0.3">
      <c r="A40" s="144"/>
      <c r="B40" s="142"/>
      <c r="C40" s="143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0"/>
    </row>
    <row r="41" spans="1:26" s="19" customFormat="1" ht="18.75" hidden="1" customHeight="1" x14ac:dyDescent="0.4">
      <c r="A41" s="20" t="str">
        <f>A1</f>
        <v>T.Man Pharmaceutical Public Company Limited and its Subsidiaries</v>
      </c>
      <c r="B41" s="149"/>
      <c r="C41" s="52"/>
      <c r="D41" s="145"/>
      <c r="E41" s="161"/>
      <c r="F41" s="145"/>
      <c r="G41" s="161"/>
      <c r="H41" s="145"/>
      <c r="I41" s="161"/>
      <c r="J41" s="145"/>
      <c r="K41" s="161"/>
      <c r="L41" s="145"/>
      <c r="M41" s="161"/>
      <c r="N41" s="145"/>
      <c r="O41" s="161"/>
      <c r="P41" s="161"/>
      <c r="Q41" s="161"/>
      <c r="R41" s="145"/>
      <c r="S41" s="161"/>
      <c r="T41" s="145"/>
      <c r="U41" s="161"/>
      <c r="V41" s="145"/>
      <c r="W41" s="161"/>
      <c r="X41" s="145"/>
      <c r="Z41" s="25"/>
    </row>
    <row r="42" spans="1:26" s="26" customFormat="1" ht="15.75" hidden="1" customHeight="1" x14ac:dyDescent="0.35">
      <c r="A42" s="26" t="s">
        <v>79</v>
      </c>
      <c r="B42" s="149"/>
      <c r="C42" s="52"/>
      <c r="D42" s="145"/>
      <c r="E42" s="161"/>
      <c r="F42" s="145"/>
      <c r="G42" s="161"/>
      <c r="H42" s="145"/>
      <c r="I42" s="161"/>
      <c r="J42" s="145"/>
      <c r="K42" s="161"/>
      <c r="L42" s="145"/>
      <c r="M42" s="161"/>
      <c r="N42" s="145"/>
      <c r="O42" s="161"/>
      <c r="P42" s="161"/>
      <c r="Q42" s="161"/>
      <c r="R42" s="145"/>
      <c r="S42" s="161"/>
      <c r="T42" s="145"/>
      <c r="U42" s="161"/>
      <c r="V42" s="145"/>
      <c r="W42" s="161"/>
      <c r="X42" s="145"/>
      <c r="Y42" s="21"/>
      <c r="Z42" s="24"/>
    </row>
    <row r="43" spans="1:26" ht="15" hidden="1" customHeight="1" x14ac:dyDescent="0.3">
      <c r="A43" s="51"/>
      <c r="D43" s="165" t="s">
        <v>188</v>
      </c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</row>
    <row r="44" spans="1:26" ht="15" hidden="1" customHeight="1" x14ac:dyDescent="0.3">
      <c r="A44" s="51"/>
      <c r="B44" s="51"/>
      <c r="C44" s="149"/>
      <c r="D44" s="145"/>
      <c r="E44" s="162"/>
      <c r="G44" s="153"/>
      <c r="H44" s="304" t="s">
        <v>178</v>
      </c>
      <c r="I44" s="304"/>
      <c r="J44" s="304"/>
      <c r="K44" s="304"/>
      <c r="L44" s="304"/>
      <c r="M44" s="304"/>
      <c r="N44" s="304"/>
      <c r="O44" s="153"/>
      <c r="P44" s="153"/>
      <c r="Q44" s="153"/>
      <c r="R44" s="170" t="s">
        <v>181</v>
      </c>
      <c r="S44" s="153"/>
      <c r="U44" s="145"/>
      <c r="W44" s="145"/>
    </row>
    <row r="45" spans="1:26" ht="21" hidden="1" customHeight="1" x14ac:dyDescent="0.6">
      <c r="A45" s="51"/>
      <c r="B45" s="51"/>
      <c r="C45" s="149"/>
      <c r="D45" s="154"/>
      <c r="E45" s="162"/>
      <c r="F45" s="153"/>
      <c r="G45" s="153"/>
      <c r="H45" s="171"/>
      <c r="I45" s="153"/>
      <c r="J45" s="154" t="s">
        <v>205</v>
      </c>
      <c r="K45" s="171"/>
      <c r="L45" s="154" t="s">
        <v>205</v>
      </c>
      <c r="M45" s="153"/>
      <c r="N45" s="154"/>
      <c r="O45" s="153"/>
      <c r="P45" s="153"/>
      <c r="Q45" s="153"/>
      <c r="R45" s="153"/>
      <c r="S45" s="153"/>
      <c r="T45" s="154" t="s">
        <v>50</v>
      </c>
      <c r="U45" s="162"/>
      <c r="V45" s="155"/>
      <c r="X45" s="155"/>
      <c r="Y45" s="90"/>
    </row>
    <row r="46" spans="1:26" ht="21" hidden="1" customHeight="1" x14ac:dyDescent="0.6">
      <c r="A46" s="51"/>
      <c r="B46" s="143"/>
      <c r="C46" s="142"/>
      <c r="D46" s="154" t="s">
        <v>95</v>
      </c>
      <c r="E46" s="161"/>
      <c r="F46" s="154"/>
      <c r="G46" s="153"/>
      <c r="H46" s="154" t="s">
        <v>186</v>
      </c>
      <c r="I46" s="153"/>
      <c r="J46" s="154" t="s">
        <v>206</v>
      </c>
      <c r="K46" s="171"/>
      <c r="L46" s="154" t="s">
        <v>206</v>
      </c>
      <c r="M46" s="153"/>
      <c r="N46" s="154"/>
      <c r="O46" s="153"/>
      <c r="P46" s="153"/>
      <c r="Q46" s="153"/>
      <c r="R46" s="154"/>
      <c r="S46" s="153"/>
      <c r="T46" s="154" t="s">
        <v>32</v>
      </c>
      <c r="U46" s="153"/>
      <c r="V46" s="154" t="s">
        <v>33</v>
      </c>
      <c r="W46" s="153"/>
      <c r="Y46" s="3"/>
    </row>
    <row r="47" spans="1:26" ht="21" hidden="1" customHeight="1" x14ac:dyDescent="0.6">
      <c r="A47" s="51"/>
      <c r="B47" s="143"/>
      <c r="C47" s="142"/>
      <c r="D47" s="154" t="s">
        <v>182</v>
      </c>
      <c r="E47" s="161"/>
      <c r="F47" s="154" t="s">
        <v>98</v>
      </c>
      <c r="G47" s="153"/>
      <c r="H47" s="154" t="s">
        <v>184</v>
      </c>
      <c r="I47" s="153"/>
      <c r="J47" s="154" t="s">
        <v>207</v>
      </c>
      <c r="K47" s="171"/>
      <c r="L47" s="154" t="s">
        <v>207</v>
      </c>
      <c r="M47" s="153"/>
      <c r="N47" s="154"/>
      <c r="O47" s="153"/>
      <c r="P47" s="153"/>
      <c r="Q47" s="153"/>
      <c r="R47" s="154"/>
      <c r="S47" s="153"/>
      <c r="T47" s="154" t="s">
        <v>49</v>
      </c>
      <c r="U47" s="153"/>
      <c r="V47" s="154" t="s">
        <v>34</v>
      </c>
      <c r="W47" s="153"/>
      <c r="X47" s="154" t="s">
        <v>36</v>
      </c>
      <c r="Y47" s="3"/>
    </row>
    <row r="48" spans="1:26" ht="21" hidden="1" customHeight="1" x14ac:dyDescent="0.6">
      <c r="A48" s="51"/>
      <c r="B48" s="142" t="s">
        <v>25</v>
      </c>
      <c r="C48" s="142"/>
      <c r="D48" s="154" t="s">
        <v>183</v>
      </c>
      <c r="E48" s="161"/>
      <c r="F48" s="154" t="s">
        <v>97</v>
      </c>
      <c r="G48" s="153"/>
      <c r="H48" s="154" t="s">
        <v>185</v>
      </c>
      <c r="I48" s="153"/>
      <c r="J48" s="154" t="s">
        <v>187</v>
      </c>
      <c r="K48" s="171"/>
      <c r="L48" s="154" t="s">
        <v>187</v>
      </c>
      <c r="M48" s="153"/>
      <c r="N48" s="154" t="s">
        <v>36</v>
      </c>
      <c r="O48" s="153"/>
      <c r="P48" s="153"/>
      <c r="Q48" s="153"/>
      <c r="R48" s="154" t="s">
        <v>30</v>
      </c>
      <c r="S48" s="153"/>
      <c r="T48" s="154" t="s">
        <v>154</v>
      </c>
      <c r="U48" s="153"/>
      <c r="V48" s="154" t="s">
        <v>35</v>
      </c>
      <c r="W48" s="153"/>
      <c r="X48" s="154" t="s">
        <v>37</v>
      </c>
      <c r="Y48" s="3"/>
    </row>
    <row r="49" spans="1:27" ht="15" hidden="1" customHeight="1" x14ac:dyDescent="0.3">
      <c r="A49" s="52"/>
      <c r="B49" s="142"/>
      <c r="D49" s="176" t="s">
        <v>51</v>
      </c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7"/>
      <c r="Z49" s="6"/>
      <c r="AA49" s="3"/>
    </row>
    <row r="50" spans="1:27" ht="19.5" customHeight="1" x14ac:dyDescent="0.3">
      <c r="A50" s="53" t="s">
        <v>252</v>
      </c>
      <c r="B50" s="14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7"/>
      <c r="Z50" s="6"/>
      <c r="AA50" s="3"/>
    </row>
    <row r="51" spans="1:27" ht="15" hidden="1" customHeight="1" x14ac:dyDescent="0.3">
      <c r="A51" s="148" t="s">
        <v>216</v>
      </c>
      <c r="B51" s="142"/>
      <c r="C51" s="14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8"/>
    </row>
    <row r="52" spans="1:27" ht="16.5" hidden="1" customHeight="1" x14ac:dyDescent="0.3">
      <c r="A52" s="147" t="s">
        <v>167</v>
      </c>
      <c r="B52" s="142" t="s">
        <v>72</v>
      </c>
      <c r="C52" s="54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0"/>
    </row>
    <row r="53" spans="1:27" ht="15" hidden="1" customHeight="1" x14ac:dyDescent="0.3">
      <c r="A53" s="147" t="s">
        <v>38</v>
      </c>
      <c r="B53" s="142" t="s">
        <v>72</v>
      </c>
      <c r="C53" s="54"/>
      <c r="D53" s="158"/>
      <c r="E53" s="151"/>
      <c r="F53" s="158"/>
      <c r="G53" s="151"/>
      <c r="H53" s="158"/>
      <c r="I53" s="151"/>
      <c r="J53" s="158"/>
      <c r="K53" s="151"/>
      <c r="L53" s="158"/>
      <c r="M53" s="151"/>
      <c r="N53" s="158"/>
      <c r="O53" s="151"/>
      <c r="P53" s="151"/>
      <c r="Q53" s="151"/>
      <c r="R53" s="158"/>
      <c r="S53" s="151"/>
      <c r="T53" s="158"/>
      <c r="U53" s="151"/>
      <c r="V53" s="158"/>
      <c r="W53" s="151"/>
      <c r="X53" s="158"/>
      <c r="Y53" s="10"/>
    </row>
    <row r="54" spans="1:27" ht="15" hidden="1" customHeight="1" x14ac:dyDescent="0.3">
      <c r="A54" s="148" t="s">
        <v>217</v>
      </c>
      <c r="B54" s="142" t="s">
        <v>72</v>
      </c>
      <c r="C54" s="54"/>
      <c r="D54" s="168"/>
      <c r="E54" s="159"/>
      <c r="F54" s="168"/>
      <c r="G54" s="159"/>
      <c r="H54" s="168"/>
      <c r="I54" s="159"/>
      <c r="J54" s="168"/>
      <c r="K54" s="159"/>
      <c r="L54" s="168"/>
      <c r="M54" s="159"/>
      <c r="N54" s="168"/>
      <c r="O54" s="159"/>
      <c r="P54" s="159"/>
      <c r="Q54" s="159"/>
      <c r="R54" s="168"/>
      <c r="S54" s="159"/>
      <c r="T54" s="168"/>
      <c r="U54" s="159"/>
      <c r="V54" s="168"/>
      <c r="W54" s="159"/>
      <c r="X54" s="168"/>
      <c r="Y54" s="10"/>
    </row>
    <row r="55" spans="1:27" ht="16.5" hidden="1" customHeight="1" x14ac:dyDescent="0.3">
      <c r="A55" s="147" t="s">
        <v>168</v>
      </c>
      <c r="B55" s="142" t="s">
        <v>72</v>
      </c>
      <c r="C55" s="54"/>
      <c r="D55" s="167">
        <v>0</v>
      </c>
      <c r="E55" s="151"/>
      <c r="F55" s="167">
        <v>0</v>
      </c>
      <c r="G55" s="151"/>
      <c r="H55" s="167">
        <v>0</v>
      </c>
      <c r="I55" s="151"/>
      <c r="J55" s="167">
        <v>0</v>
      </c>
      <c r="K55" s="151"/>
      <c r="L55" s="167">
        <v>0</v>
      </c>
      <c r="M55" s="151"/>
      <c r="N55" s="167">
        <v>0</v>
      </c>
      <c r="O55" s="151"/>
      <c r="P55" s="151"/>
      <c r="Q55" s="151"/>
      <c r="R55" s="151">
        <v>123</v>
      </c>
      <c r="S55" s="151"/>
      <c r="T55" s="167">
        <v>123</v>
      </c>
      <c r="U55" s="151"/>
      <c r="V55" s="167">
        <v>123</v>
      </c>
      <c r="W55" s="151"/>
      <c r="X55" s="167">
        <v>123</v>
      </c>
      <c r="Y55" s="10"/>
    </row>
    <row r="56" spans="1:27" s="5" customFormat="1" ht="19.5" customHeight="1" x14ac:dyDescent="0.3">
      <c r="A56" s="144" t="s">
        <v>253</v>
      </c>
      <c r="B56" s="142"/>
      <c r="C56" s="54"/>
      <c r="D56" s="160">
        <v>300002.7</v>
      </c>
      <c r="E56" s="160">
        <v>0</v>
      </c>
      <c r="F56" s="160">
        <v>1393891.7</v>
      </c>
      <c r="G56" s="160">
        <v>0</v>
      </c>
      <c r="H56" s="160">
        <v>-24945.3</v>
      </c>
      <c r="I56" s="160">
        <v>0</v>
      </c>
      <c r="J56" s="160">
        <v>-225404.7</v>
      </c>
      <c r="K56" s="160"/>
      <c r="L56" s="160">
        <v>-1427.7</v>
      </c>
      <c r="M56" s="160"/>
      <c r="N56" s="160">
        <f>SUM(H56:L56)</f>
        <v>-251777.7</v>
      </c>
      <c r="O56" s="160"/>
      <c r="P56" s="160">
        <v>30000.3</v>
      </c>
      <c r="Q56" s="160">
        <v>0</v>
      </c>
      <c r="R56" s="160">
        <v>297817.8</v>
      </c>
      <c r="S56" s="160"/>
      <c r="T56" s="160">
        <f>SUM(D56,F56,N56,P56:R56)</f>
        <v>1769934.8</v>
      </c>
      <c r="U56" s="160"/>
      <c r="V56" s="160">
        <v>0</v>
      </c>
      <c r="W56" s="160"/>
      <c r="X56" s="160">
        <f>SUM(T56,V56)</f>
        <v>1769934.8</v>
      </c>
      <c r="Y56" s="8"/>
    </row>
    <row r="57" spans="1:27" s="5" customFormat="1" ht="15.65" customHeight="1" x14ac:dyDescent="0.3">
      <c r="A57" s="144"/>
      <c r="B57" s="142"/>
      <c r="C57" s="54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8"/>
    </row>
    <row r="58" spans="1:27" ht="19.5" hidden="1" customHeight="1" x14ac:dyDescent="0.3">
      <c r="A58" s="144" t="s">
        <v>39</v>
      </c>
      <c r="B58" s="142"/>
      <c r="C58" s="143"/>
      <c r="D58" s="151"/>
      <c r="E58" s="167"/>
      <c r="F58" s="151"/>
      <c r="G58" s="167"/>
      <c r="H58" s="151"/>
      <c r="I58" s="167"/>
      <c r="J58" s="151"/>
      <c r="K58" s="167"/>
      <c r="L58" s="151"/>
      <c r="M58" s="167"/>
      <c r="N58" s="151"/>
      <c r="O58" s="167"/>
      <c r="P58" s="167"/>
      <c r="Q58" s="167"/>
      <c r="R58" s="151"/>
      <c r="S58" s="167"/>
      <c r="T58" s="151"/>
      <c r="U58" s="167"/>
      <c r="V58" s="151"/>
      <c r="W58" s="167"/>
      <c r="X58" s="151"/>
      <c r="Y58" s="10"/>
    </row>
    <row r="59" spans="1:27" ht="19.5" hidden="1" customHeight="1" x14ac:dyDescent="0.35">
      <c r="A59" s="152" t="s">
        <v>226</v>
      </c>
      <c r="B59" s="142"/>
      <c r="C59" s="143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0"/>
    </row>
    <row r="60" spans="1:27" ht="15" hidden="1" customHeight="1" x14ac:dyDescent="0.3">
      <c r="A60" s="52" t="s">
        <v>66</v>
      </c>
      <c r="B60" s="142" t="s">
        <v>72</v>
      </c>
      <c r="C60" s="143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67">
        <f>SUM(H60:L60)</f>
        <v>0</v>
      </c>
      <c r="O60" s="151"/>
      <c r="P60" s="151"/>
      <c r="Q60" s="151"/>
      <c r="R60" s="151"/>
      <c r="S60" s="151"/>
      <c r="T60" s="167">
        <f>SUM(D60,F60,N60,R60)</f>
        <v>0</v>
      </c>
      <c r="U60" s="151"/>
      <c r="V60" s="151"/>
      <c r="W60" s="151"/>
      <c r="X60" s="167">
        <f t="shared" ref="X60:X61" si="4">SUM(T60,V60)</f>
        <v>0</v>
      </c>
      <c r="Y60" s="8"/>
    </row>
    <row r="61" spans="1:27" ht="19.5" hidden="1" customHeight="1" x14ac:dyDescent="0.3">
      <c r="A61" s="52" t="s">
        <v>121</v>
      </c>
      <c r="B61" s="142"/>
      <c r="C61" s="143"/>
      <c r="D61" s="151"/>
      <c r="E61" s="159"/>
      <c r="F61" s="151"/>
      <c r="G61" s="159"/>
      <c r="H61" s="151"/>
      <c r="I61" s="159"/>
      <c r="J61" s="151"/>
      <c r="K61" s="159"/>
      <c r="L61" s="151"/>
      <c r="M61" s="159"/>
      <c r="N61" s="167">
        <f>SUM(H61:L61)</f>
        <v>0</v>
      </c>
      <c r="O61" s="159"/>
      <c r="P61" s="167"/>
      <c r="Q61" s="159"/>
      <c r="R61" s="151"/>
      <c r="S61" s="159"/>
      <c r="T61" s="167">
        <f>SUM(D61,F61,N61,R61)</f>
        <v>0</v>
      </c>
      <c r="U61" s="159"/>
      <c r="V61" s="151"/>
      <c r="W61" s="159"/>
      <c r="X61" s="167">
        <f t="shared" si="4"/>
        <v>0</v>
      </c>
      <c r="Y61" s="8"/>
    </row>
    <row r="62" spans="1:27" ht="19.5" hidden="1" customHeight="1" x14ac:dyDescent="0.35">
      <c r="A62" s="152" t="s">
        <v>249</v>
      </c>
      <c r="B62" s="142"/>
      <c r="C62" s="143"/>
      <c r="D62" s="168">
        <f>SUM(D60:D61)</f>
        <v>0</v>
      </c>
      <c r="E62" s="159"/>
      <c r="F62" s="168">
        <f>SUM(F60:F61)</f>
        <v>0</v>
      </c>
      <c r="G62" s="159"/>
      <c r="H62" s="168">
        <f>SUM(H60:H61)</f>
        <v>0</v>
      </c>
      <c r="I62" s="159"/>
      <c r="J62" s="168">
        <f>SUM(J60:J61)</f>
        <v>0</v>
      </c>
      <c r="K62" s="159"/>
      <c r="L62" s="168">
        <f>SUM(L60:L61)</f>
        <v>0</v>
      </c>
      <c r="M62" s="159"/>
      <c r="N62" s="168">
        <f>SUM(N60:N61)</f>
        <v>0</v>
      </c>
      <c r="O62" s="159"/>
      <c r="P62" s="168">
        <f>SUM(P60:P61)</f>
        <v>0</v>
      </c>
      <c r="Q62" s="159"/>
      <c r="R62" s="168">
        <f>SUM(R60:R61)</f>
        <v>0</v>
      </c>
      <c r="S62" s="159"/>
      <c r="T62" s="168">
        <f>SUM(T60:T61)</f>
        <v>0</v>
      </c>
      <c r="U62" s="159"/>
      <c r="V62" s="168">
        <f>SUM(V61)</f>
        <v>0</v>
      </c>
      <c r="W62" s="159"/>
      <c r="X62" s="168">
        <f>SUM(X60:X61)</f>
        <v>0</v>
      </c>
      <c r="Y62" s="8"/>
    </row>
    <row r="63" spans="1:27" ht="15.65" hidden="1" customHeight="1" x14ac:dyDescent="0.3">
      <c r="A63" s="144"/>
      <c r="B63" s="142"/>
      <c r="C63" s="143"/>
      <c r="D63" s="159"/>
      <c r="E63" s="160"/>
      <c r="F63" s="159"/>
      <c r="G63" s="160"/>
      <c r="H63" s="159"/>
      <c r="I63" s="160"/>
      <c r="J63" s="159"/>
      <c r="K63" s="160"/>
      <c r="L63" s="159"/>
      <c r="M63" s="160"/>
      <c r="N63" s="159"/>
      <c r="O63" s="160"/>
      <c r="P63" s="159"/>
      <c r="Q63" s="160"/>
      <c r="R63" s="159"/>
      <c r="S63" s="160"/>
      <c r="T63" s="159"/>
      <c r="U63" s="160"/>
      <c r="V63" s="159"/>
      <c r="W63" s="160"/>
      <c r="X63" s="159"/>
      <c r="Y63" s="8"/>
    </row>
    <row r="64" spans="1:27" ht="15" hidden="1" customHeight="1" x14ac:dyDescent="0.35">
      <c r="A64" s="152" t="s">
        <v>87</v>
      </c>
      <c r="B64" s="142">
        <v>3</v>
      </c>
      <c r="C64" s="143"/>
      <c r="D64" s="159"/>
      <c r="E64" s="160"/>
      <c r="F64" s="159"/>
      <c r="G64" s="160"/>
      <c r="H64" s="159"/>
      <c r="I64" s="160"/>
      <c r="J64" s="159"/>
      <c r="K64" s="160"/>
      <c r="L64" s="159"/>
      <c r="M64" s="160"/>
      <c r="N64" s="159"/>
      <c r="O64" s="160"/>
      <c r="P64" s="159"/>
      <c r="Q64" s="160"/>
      <c r="R64" s="159"/>
      <c r="S64" s="160"/>
      <c r="T64" s="159"/>
      <c r="U64" s="160"/>
      <c r="V64" s="159"/>
      <c r="W64" s="160"/>
      <c r="X64" s="159"/>
    </row>
    <row r="65" spans="1:25" ht="15" hidden="1" customHeight="1" x14ac:dyDescent="0.3">
      <c r="A65" s="52" t="s">
        <v>85</v>
      </c>
      <c r="B65" s="142"/>
      <c r="C65" s="143"/>
      <c r="D65" s="151"/>
      <c r="E65" s="159"/>
      <c r="F65" s="151"/>
      <c r="G65" s="159"/>
      <c r="H65" s="151"/>
      <c r="I65" s="159"/>
      <c r="J65" s="151"/>
      <c r="K65" s="159"/>
      <c r="L65" s="151"/>
      <c r="M65" s="159"/>
      <c r="N65" s="167">
        <f>SUM(H65:L65)</f>
        <v>0</v>
      </c>
      <c r="O65" s="159"/>
      <c r="P65" s="167"/>
      <c r="Q65" s="159"/>
      <c r="R65" s="151"/>
      <c r="S65" s="159"/>
      <c r="T65" s="167">
        <f>SUM(D65,F65,N65,R65)</f>
        <v>0</v>
      </c>
      <c r="U65" s="167"/>
      <c r="V65" s="167"/>
      <c r="W65" s="167"/>
      <c r="X65" s="167">
        <f t="shared" ref="X65:X66" si="5">SUM(T65,V65)</f>
        <v>0</v>
      </c>
    </row>
    <row r="66" spans="1:25" ht="15" hidden="1" customHeight="1" x14ac:dyDescent="0.3">
      <c r="A66" s="52" t="s">
        <v>86</v>
      </c>
      <c r="B66" s="142"/>
      <c r="C66" s="143"/>
      <c r="D66" s="158"/>
      <c r="E66" s="151"/>
      <c r="F66" s="158"/>
      <c r="G66" s="151"/>
      <c r="H66" s="158"/>
      <c r="I66" s="151"/>
      <c r="J66" s="158"/>
      <c r="K66" s="151"/>
      <c r="L66" s="158"/>
      <c r="M66" s="151"/>
      <c r="N66" s="167">
        <f>SUM(H66:L66)</f>
        <v>0</v>
      </c>
      <c r="O66" s="151"/>
      <c r="P66" s="167"/>
      <c r="Q66" s="151"/>
      <c r="R66" s="158"/>
      <c r="S66" s="151"/>
      <c r="T66" s="158">
        <f>SUM(D66,F66,N66,R66)</f>
        <v>0</v>
      </c>
      <c r="U66" s="151"/>
      <c r="V66" s="158"/>
      <c r="W66" s="151"/>
      <c r="X66" s="158">
        <f t="shared" si="5"/>
        <v>0</v>
      </c>
    </row>
    <row r="67" spans="1:25" s="5" customFormat="1" ht="15" hidden="1" customHeight="1" x14ac:dyDescent="0.35">
      <c r="A67" s="148" t="s">
        <v>169</v>
      </c>
      <c r="B67" s="164"/>
      <c r="C67" s="54"/>
      <c r="D67" s="168">
        <f>SUM(D65:D66)</f>
        <v>0</v>
      </c>
      <c r="E67" s="159"/>
      <c r="F67" s="168">
        <f>SUM(F65:F66)</f>
        <v>0</v>
      </c>
      <c r="G67" s="159"/>
      <c r="H67" s="168">
        <f>SUM(H65:H66)</f>
        <v>0</v>
      </c>
      <c r="I67" s="159"/>
      <c r="J67" s="168">
        <f>SUM(J65:J66)</f>
        <v>0</v>
      </c>
      <c r="K67" s="159"/>
      <c r="L67" s="168">
        <f>SUM(L65:L66)</f>
        <v>0</v>
      </c>
      <c r="M67" s="159"/>
      <c r="N67" s="168">
        <f>SUM(N65:N66)</f>
        <v>0</v>
      </c>
      <c r="O67" s="159"/>
      <c r="P67" s="168"/>
      <c r="Q67" s="159"/>
      <c r="R67" s="168"/>
      <c r="S67" s="159"/>
      <c r="T67" s="168">
        <f>SUM(T65:T66)</f>
        <v>0</v>
      </c>
      <c r="U67" s="159"/>
      <c r="V67" s="168"/>
      <c r="W67" s="159"/>
      <c r="X67" s="168">
        <f>SUM(X65:X66)</f>
        <v>0</v>
      </c>
    </row>
    <row r="68" spans="1:25" s="5" customFormat="1" ht="15" hidden="1" customHeight="1" x14ac:dyDescent="0.35">
      <c r="A68" s="148"/>
      <c r="B68" s="164"/>
      <c r="C68" s="54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</row>
    <row r="69" spans="1:25" s="5" customFormat="1" ht="19.5" hidden="1" customHeight="1" x14ac:dyDescent="0.35">
      <c r="A69" s="144" t="s">
        <v>69</v>
      </c>
      <c r="B69" s="164"/>
      <c r="C69" s="54"/>
      <c r="D69" s="169">
        <f>SUM(D62,D67)</f>
        <v>0</v>
      </c>
      <c r="E69" s="159"/>
      <c r="F69" s="169">
        <f>SUM(F62,F67)</f>
        <v>0</v>
      </c>
      <c r="G69" s="159"/>
      <c r="H69" s="169">
        <f>SUM(H62,H67)</f>
        <v>0</v>
      </c>
      <c r="I69" s="159"/>
      <c r="J69" s="169">
        <f>SUM(J62,J67)</f>
        <v>0</v>
      </c>
      <c r="K69" s="159"/>
      <c r="L69" s="169">
        <f>SUM(L62,L67)</f>
        <v>0</v>
      </c>
      <c r="M69" s="159"/>
      <c r="N69" s="169">
        <f>SUM(N62,N67)</f>
        <v>0</v>
      </c>
      <c r="O69" s="159"/>
      <c r="P69" s="169">
        <v>0</v>
      </c>
      <c r="Q69" s="159"/>
      <c r="R69" s="169">
        <f>SUM(R62,R67)</f>
        <v>0</v>
      </c>
      <c r="S69" s="159"/>
      <c r="T69" s="169">
        <f>SUM(T62,T67)</f>
        <v>0</v>
      </c>
      <c r="U69" s="159"/>
      <c r="V69" s="169">
        <f>SUM(V62,V67)</f>
        <v>0</v>
      </c>
      <c r="W69" s="159"/>
      <c r="X69" s="169">
        <f>SUM(X62,X67)</f>
        <v>0</v>
      </c>
    </row>
    <row r="70" spans="1:25" s="5" customFormat="1" ht="15.65" hidden="1" customHeight="1" x14ac:dyDescent="0.35">
      <c r="A70" s="148"/>
      <c r="B70" s="164"/>
      <c r="C70" s="54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</row>
    <row r="71" spans="1:25" s="5" customFormat="1" ht="19.5" customHeight="1" x14ac:dyDescent="0.3">
      <c r="A71" s="53" t="s">
        <v>75</v>
      </c>
      <c r="B71" s="142"/>
      <c r="C71" s="54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8"/>
    </row>
    <row r="72" spans="1:25" s="5" customFormat="1" ht="19.5" customHeight="1" x14ac:dyDescent="0.3">
      <c r="A72" s="51" t="s">
        <v>210</v>
      </c>
      <c r="B72" s="142"/>
      <c r="C72" s="54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67">
        <f>SUM(H72:L72)</f>
        <v>0</v>
      </c>
      <c r="O72" s="159"/>
      <c r="P72" s="151"/>
      <c r="Q72" s="159"/>
      <c r="R72" s="151">
        <f>'PL 4'!D33</f>
        <v>112595</v>
      </c>
      <c r="S72" s="159"/>
      <c r="T72" s="167">
        <f>SUM(D72,F72,N72,P72:R72)</f>
        <v>112595</v>
      </c>
      <c r="U72" s="159"/>
      <c r="V72" s="151"/>
      <c r="W72" s="159"/>
      <c r="X72" s="167">
        <f t="shared" ref="X72:X73" si="6">SUM(T72,V72)</f>
        <v>112595</v>
      </c>
      <c r="Y72" s="8"/>
    </row>
    <row r="73" spans="1:25" s="5" customFormat="1" ht="19.5" customHeight="1" x14ac:dyDescent="0.3">
      <c r="A73" s="51" t="s">
        <v>211</v>
      </c>
      <c r="B73" s="142"/>
      <c r="C73" s="54"/>
      <c r="D73" s="151"/>
      <c r="E73" s="159"/>
      <c r="F73" s="151"/>
      <c r="G73" s="159"/>
      <c r="H73" s="151"/>
      <c r="I73" s="159"/>
      <c r="J73" s="151"/>
      <c r="K73" s="159"/>
      <c r="L73" s="151"/>
      <c r="M73" s="159"/>
      <c r="N73" s="167">
        <f>SUM(H73:L73)</f>
        <v>0</v>
      </c>
      <c r="O73" s="159"/>
      <c r="P73" s="151"/>
      <c r="Q73" s="159"/>
      <c r="R73" s="151">
        <f>'PL 4'!D34</f>
        <v>0</v>
      </c>
      <c r="S73" s="159"/>
      <c r="T73" s="158">
        <f>SUM(D73,F73,N73,P73:R73)</f>
        <v>0</v>
      </c>
      <c r="U73" s="159"/>
      <c r="V73" s="151"/>
      <c r="W73" s="159"/>
      <c r="X73" s="158">
        <f t="shared" si="6"/>
        <v>0</v>
      </c>
      <c r="Y73" s="8"/>
    </row>
    <row r="74" spans="1:25" s="5" customFormat="1" ht="19.5" customHeight="1" x14ac:dyDescent="0.3">
      <c r="A74" s="53" t="s">
        <v>76</v>
      </c>
      <c r="B74" s="142"/>
      <c r="C74" s="54"/>
      <c r="D74" s="168">
        <f>SUM(D72:D73)</f>
        <v>0</v>
      </c>
      <c r="E74" s="159"/>
      <c r="F74" s="168">
        <f>SUM(F72:F73)</f>
        <v>0</v>
      </c>
      <c r="G74" s="159"/>
      <c r="H74" s="168">
        <f>SUM(H72:H73)</f>
        <v>0</v>
      </c>
      <c r="I74" s="159"/>
      <c r="J74" s="168">
        <f>SUM(J72:J73)</f>
        <v>0</v>
      </c>
      <c r="K74" s="159"/>
      <c r="L74" s="168">
        <f>SUM(L72:L73)</f>
        <v>0</v>
      </c>
      <c r="M74" s="159"/>
      <c r="N74" s="168">
        <f>SUM(N72:N73)</f>
        <v>0</v>
      </c>
      <c r="O74" s="159"/>
      <c r="P74" s="168">
        <f>SUM(P72:P73)</f>
        <v>0</v>
      </c>
      <c r="Q74" s="159"/>
      <c r="R74" s="168">
        <f>SUM(R72:R73)</f>
        <v>112595</v>
      </c>
      <c r="S74" s="159"/>
      <c r="T74" s="168">
        <f>SUM(T72:T73)</f>
        <v>112595</v>
      </c>
      <c r="U74" s="159"/>
      <c r="V74" s="168">
        <f>SUM(V72:V73)</f>
        <v>0</v>
      </c>
      <c r="W74" s="159"/>
      <c r="X74" s="168">
        <f>SUM(X72:X73)</f>
        <v>112595</v>
      </c>
      <c r="Y74" s="8"/>
    </row>
    <row r="75" spans="1:25" s="5" customFormat="1" ht="15.65" customHeight="1" x14ac:dyDescent="0.3">
      <c r="A75" s="53"/>
      <c r="B75" s="142"/>
      <c r="C75" s="54"/>
      <c r="D75" s="167"/>
      <c r="E75" s="160"/>
      <c r="F75" s="167"/>
      <c r="G75" s="160"/>
      <c r="H75" s="167"/>
      <c r="I75" s="160"/>
      <c r="J75" s="167"/>
      <c r="K75" s="160"/>
      <c r="L75" s="167"/>
      <c r="M75" s="160"/>
      <c r="N75" s="167"/>
      <c r="O75" s="160"/>
      <c r="P75" s="160"/>
      <c r="Q75" s="160"/>
      <c r="R75" s="167"/>
      <c r="S75" s="160"/>
      <c r="T75" s="160"/>
      <c r="U75" s="160"/>
      <c r="V75" s="160"/>
      <c r="W75" s="160"/>
      <c r="X75" s="160"/>
      <c r="Y75" s="8"/>
    </row>
    <row r="76" spans="1:25" s="5" customFormat="1" ht="14.25" hidden="1" customHeight="1" x14ac:dyDescent="0.3">
      <c r="A76" s="51" t="s">
        <v>70</v>
      </c>
      <c r="B76" s="142"/>
      <c r="C76" s="54"/>
      <c r="D76" s="167"/>
      <c r="E76" s="160"/>
      <c r="F76" s="167"/>
      <c r="G76" s="160"/>
      <c r="H76" s="167"/>
      <c r="I76" s="160"/>
      <c r="J76" s="167"/>
      <c r="K76" s="160"/>
      <c r="L76" s="167"/>
      <c r="M76" s="160"/>
      <c r="N76" s="167">
        <f>SUM(H76:L76)</f>
        <v>0</v>
      </c>
      <c r="O76" s="160"/>
      <c r="P76" s="160"/>
      <c r="Q76" s="160"/>
      <c r="R76" s="167"/>
      <c r="S76" s="160"/>
      <c r="T76" s="167">
        <f>SUM(D76,F76,N76,R76)</f>
        <v>0</v>
      </c>
      <c r="U76" s="160"/>
      <c r="V76" s="167"/>
      <c r="W76" s="160"/>
      <c r="X76" s="167">
        <f t="shared" ref="X76:X78" si="7">SUM(T76,V76)</f>
        <v>0</v>
      </c>
      <c r="Y76" s="8"/>
    </row>
    <row r="77" spans="1:25" ht="15" hidden="1" customHeight="1" x14ac:dyDescent="0.3">
      <c r="A77" s="52" t="s">
        <v>156</v>
      </c>
      <c r="B77" s="142" t="s">
        <v>72</v>
      </c>
      <c r="C77" s="143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>
        <f>SUM(H77:L77)</f>
        <v>0</v>
      </c>
      <c r="O77" s="160"/>
      <c r="P77" s="160"/>
      <c r="Q77" s="160"/>
      <c r="R77" s="167"/>
      <c r="S77" s="160"/>
      <c r="T77" s="167">
        <f>SUM(D77,F77,N77,R77)</f>
        <v>0</v>
      </c>
      <c r="U77" s="160"/>
      <c r="V77" s="167"/>
      <c r="W77" s="160"/>
      <c r="X77" s="167">
        <f t="shared" si="7"/>
        <v>0</v>
      </c>
      <c r="Y77" s="10"/>
    </row>
    <row r="78" spans="1:25" ht="15" hidden="1" customHeight="1" x14ac:dyDescent="0.3">
      <c r="A78" s="52" t="s">
        <v>163</v>
      </c>
      <c r="B78" s="142" t="s">
        <v>72</v>
      </c>
      <c r="C78" s="143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>
        <f>SUM(H78:L78)</f>
        <v>0</v>
      </c>
      <c r="O78" s="160"/>
      <c r="P78" s="160"/>
      <c r="Q78" s="160"/>
      <c r="R78" s="167"/>
      <c r="S78" s="160"/>
      <c r="T78" s="167">
        <f>SUM(D78,F78,N78,R78)</f>
        <v>0</v>
      </c>
      <c r="U78" s="160"/>
      <c r="V78" s="167"/>
      <c r="W78" s="160"/>
      <c r="X78" s="167">
        <f t="shared" si="7"/>
        <v>0</v>
      </c>
      <c r="Y78" s="10"/>
    </row>
    <row r="79" spans="1:25" ht="15" hidden="1" customHeight="1" x14ac:dyDescent="0.3">
      <c r="A79" s="52"/>
      <c r="B79" s="142"/>
      <c r="C79" s="143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0"/>
    </row>
    <row r="80" spans="1:25" s="5" customFormat="1" ht="7" hidden="1" customHeight="1" x14ac:dyDescent="0.3">
      <c r="A80" s="51" t="s">
        <v>70</v>
      </c>
      <c r="B80" s="142"/>
      <c r="C80" s="54"/>
      <c r="D80" s="158"/>
      <c r="E80" s="159"/>
      <c r="F80" s="158"/>
      <c r="G80" s="159"/>
      <c r="H80" s="158"/>
      <c r="I80" s="159"/>
      <c r="J80" s="158"/>
      <c r="K80" s="159"/>
      <c r="L80" s="158"/>
      <c r="M80" s="159"/>
      <c r="N80" s="158"/>
      <c r="O80" s="159"/>
      <c r="P80" s="158"/>
      <c r="Q80" s="159"/>
      <c r="R80" s="158"/>
      <c r="S80" s="159"/>
      <c r="T80" s="158"/>
      <c r="U80" s="159"/>
      <c r="V80" s="158"/>
      <c r="W80" s="159"/>
      <c r="X80" s="158"/>
      <c r="Y80" s="8"/>
    </row>
    <row r="81" spans="1:25" ht="9" hidden="1" customHeight="1" x14ac:dyDescent="0.3">
      <c r="A81" s="52"/>
      <c r="B81" s="142"/>
      <c r="C81" s="143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0"/>
    </row>
    <row r="82" spans="1:25" ht="19.5" customHeight="1" thickBot="1" x14ac:dyDescent="0.35">
      <c r="A82" s="144" t="s">
        <v>254</v>
      </c>
      <c r="B82" s="142"/>
      <c r="C82" s="143"/>
      <c r="D82" s="173">
        <f>SUM(D56,D69,D74,D80)</f>
        <v>300002.7</v>
      </c>
      <c r="E82" s="160"/>
      <c r="F82" s="173">
        <f>SUM(F56,F69,F74,F80)</f>
        <v>1393891.7</v>
      </c>
      <c r="G82" s="160"/>
      <c r="H82" s="173">
        <f>SUM(H56,H69,H74,H80)</f>
        <v>-24945.3</v>
      </c>
      <c r="I82" s="160"/>
      <c r="J82" s="173">
        <f>SUM(J56,J69,J74,J80)</f>
        <v>-225404.7</v>
      </c>
      <c r="K82" s="160"/>
      <c r="L82" s="173">
        <f>SUM(L56,L69,L74,L80)</f>
        <v>-1427.7</v>
      </c>
      <c r="M82" s="160"/>
      <c r="N82" s="173">
        <f>SUM(N56,N69,N74,N80)</f>
        <v>-251777.7</v>
      </c>
      <c r="O82" s="160"/>
      <c r="P82" s="173">
        <f>SUM(P56,P69,P74,P80)</f>
        <v>30000.3</v>
      </c>
      <c r="Q82" s="160"/>
      <c r="R82" s="173">
        <f>SUM(R56,R69,R74,R80)</f>
        <v>410412.79999999999</v>
      </c>
      <c r="S82" s="160"/>
      <c r="T82" s="173">
        <f>SUM(T56,T69,T74,T80)</f>
        <v>1882529.8</v>
      </c>
      <c r="U82" s="160"/>
      <c r="V82" s="173">
        <f>SUM(V56,V69,V74,V80)</f>
        <v>0</v>
      </c>
      <c r="W82" s="160"/>
      <c r="X82" s="173">
        <f>SUM(X56,X69,X74,X80)</f>
        <v>1882529.8</v>
      </c>
      <c r="Y82" s="10"/>
    </row>
    <row r="83" spans="1:25" ht="18.649999999999999" customHeight="1" thickTop="1" x14ac:dyDescent="0.3">
      <c r="A83" s="144"/>
      <c r="B83" s="142"/>
      <c r="C83" s="143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0"/>
    </row>
    <row r="84" spans="1:25" ht="23.25" customHeight="1" x14ac:dyDescent="0.3">
      <c r="R84" s="145">
        <f>R82-'BS 2-3'!D64</f>
        <v>-52685.200000000012</v>
      </c>
      <c r="T84" s="145">
        <f>T82-'BS 2-3'!D65</f>
        <v>-52685.199999999953</v>
      </c>
      <c r="V84" s="145">
        <f>V82-'BS 2-3'!D66</f>
        <v>0</v>
      </c>
      <c r="X84" s="145">
        <f>X82-'BS 2-3'!D67</f>
        <v>-52685.199999999953</v>
      </c>
    </row>
  </sheetData>
  <mergeCells count="5">
    <mergeCell ref="D3:X3"/>
    <mergeCell ref="H4:N4"/>
    <mergeCell ref="P4:R4"/>
    <mergeCell ref="D10:X10"/>
    <mergeCell ref="H44:N44"/>
  </mergeCells>
  <pageMargins left="0.55000000000000004" right="0.55000000000000004" top="0.48" bottom="0.25" header="0.5" footer="0.5"/>
  <pageSetup paperSize="9" scale="68" firstPageNumber="6" fitToHeight="0" orientation="landscape" useFirstPageNumber="1" r:id="rId1"/>
  <headerFooter scaleWithDoc="0">
    <oddFooter>&amp;L   
 The accompanying notes form an integral part of the interim financial statements.
&amp;C&amp;"Angsana New,Italic"&amp;14
&amp;"Angsana New,Regular"&amp;P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7BAB8-8314-4DCD-A8CD-DD9145320AA5}">
  <sheetPr>
    <tabColor rgb="FF92D050"/>
    <pageSetUpPr fitToPage="1"/>
  </sheetPr>
  <dimension ref="A1:O78"/>
  <sheetViews>
    <sheetView view="pageBreakPreview" zoomScaleNormal="100" zoomScaleSheetLayoutView="100" workbookViewId="0">
      <selection activeCell="P7" sqref="P7"/>
    </sheetView>
  </sheetViews>
  <sheetFormatPr defaultColWidth="9.09765625" defaultRowHeight="23.25" customHeight="1" x14ac:dyDescent="0.3"/>
  <cols>
    <col min="1" max="1" width="58.59765625" style="187" customWidth="1"/>
    <col min="2" max="2" width="10.8984375" style="230" customWidth="1"/>
    <col min="3" max="3" width="0.8984375" style="179" customWidth="1"/>
    <col min="4" max="4" width="17.09765625" style="179" customWidth="1"/>
    <col min="5" max="5" width="0.8984375" style="179" customWidth="1"/>
    <col min="6" max="6" width="17.09765625" style="180" customWidth="1"/>
    <col min="7" max="7" width="0.8984375" style="179" customWidth="1"/>
    <col min="8" max="8" width="16.3984375" style="179" customWidth="1"/>
    <col min="9" max="9" width="0.8984375" style="179" customWidth="1"/>
    <col min="10" max="10" width="17.09765625" style="180" customWidth="1"/>
    <col min="11" max="11" width="0.8984375" style="179" customWidth="1"/>
    <col min="12" max="12" width="17.09765625" style="180" customWidth="1"/>
    <col min="13" max="14" width="1.3984375" style="182" customWidth="1"/>
    <col min="15" max="16384" width="9.09765625" style="182"/>
  </cols>
  <sheetData>
    <row r="1" spans="1:15" s="181" customFormat="1" ht="19.399999999999999" customHeight="1" x14ac:dyDescent="0.4">
      <c r="A1" s="177" t="str">
        <f>'BS 2-3'!A1</f>
        <v>T.Man Pharmaceutical Public Company Limited and its Subsidiaries</v>
      </c>
      <c r="B1" s="230"/>
      <c r="C1" s="179"/>
      <c r="D1" s="179"/>
      <c r="E1" s="179"/>
      <c r="F1" s="180"/>
      <c r="G1" s="179"/>
      <c r="H1" s="179"/>
      <c r="I1" s="179"/>
      <c r="J1" s="180"/>
      <c r="K1" s="179"/>
      <c r="L1" s="180"/>
    </row>
    <row r="2" spans="1:15" s="184" customFormat="1" ht="19.399999999999999" customHeight="1" x14ac:dyDescent="0.35">
      <c r="A2" s="231" t="s">
        <v>79</v>
      </c>
      <c r="B2" s="230"/>
      <c r="C2" s="179"/>
      <c r="D2" s="179"/>
      <c r="E2" s="179"/>
      <c r="F2" s="180"/>
      <c r="G2" s="179"/>
      <c r="H2" s="179"/>
      <c r="I2" s="179"/>
      <c r="J2" s="180"/>
      <c r="K2" s="179"/>
      <c r="L2" s="180"/>
    </row>
    <row r="3" spans="1:15" ht="19.399999999999999" customHeight="1" x14ac:dyDescent="0.3">
      <c r="A3" s="194"/>
      <c r="D3" s="290" t="s">
        <v>193</v>
      </c>
      <c r="E3" s="290"/>
      <c r="F3" s="290"/>
      <c r="G3" s="290"/>
      <c r="H3" s="290"/>
      <c r="I3" s="290"/>
      <c r="J3" s="290"/>
      <c r="K3" s="290"/>
      <c r="L3" s="290"/>
    </row>
    <row r="4" spans="1:15" ht="17.5" customHeight="1" x14ac:dyDescent="0.3">
      <c r="A4" s="194"/>
      <c r="B4" s="194"/>
      <c r="C4" s="230"/>
      <c r="E4" s="232"/>
      <c r="G4" s="178"/>
      <c r="H4" s="291" t="s">
        <v>181</v>
      </c>
      <c r="I4" s="291"/>
      <c r="J4" s="291"/>
      <c r="K4" s="178"/>
    </row>
    <row r="5" spans="1:15" ht="17.5" customHeight="1" x14ac:dyDescent="0.3">
      <c r="A5" s="194"/>
      <c r="B5" s="178"/>
      <c r="C5" s="192"/>
      <c r="D5" s="178" t="s">
        <v>95</v>
      </c>
      <c r="F5" s="195"/>
      <c r="G5" s="178"/>
      <c r="H5" s="178"/>
      <c r="I5" s="178"/>
      <c r="J5" s="195"/>
      <c r="K5" s="178"/>
      <c r="M5" s="238"/>
    </row>
    <row r="6" spans="1:15" ht="17.5" customHeight="1" x14ac:dyDescent="0.3">
      <c r="A6" s="194"/>
      <c r="B6" s="178"/>
      <c r="C6" s="192"/>
      <c r="D6" s="178" t="s">
        <v>182</v>
      </c>
      <c r="F6" s="195"/>
      <c r="G6" s="178"/>
      <c r="H6" s="178"/>
      <c r="I6" s="178"/>
      <c r="J6" s="195"/>
      <c r="K6" s="178"/>
      <c r="L6" s="195"/>
      <c r="M6" s="238"/>
    </row>
    <row r="7" spans="1:15" ht="17.5" customHeight="1" x14ac:dyDescent="0.3">
      <c r="A7" s="194"/>
      <c r="B7" s="192" t="s">
        <v>25</v>
      </c>
      <c r="C7" s="192"/>
      <c r="D7" s="178" t="s">
        <v>183</v>
      </c>
      <c r="F7" s="195" t="s">
        <v>177</v>
      </c>
      <c r="G7" s="178"/>
      <c r="H7" s="178" t="s">
        <v>218</v>
      </c>
      <c r="I7" s="178"/>
      <c r="J7" s="195" t="s">
        <v>30</v>
      </c>
      <c r="K7" s="178"/>
      <c r="L7" s="195" t="s">
        <v>170</v>
      </c>
      <c r="M7" s="238"/>
    </row>
    <row r="8" spans="1:15" ht="16.5" customHeight="1" x14ac:dyDescent="0.3">
      <c r="A8" s="179"/>
      <c r="B8" s="192"/>
      <c r="D8" s="288" t="s">
        <v>51</v>
      </c>
      <c r="E8" s="288"/>
      <c r="F8" s="288"/>
      <c r="G8" s="288"/>
      <c r="H8" s="288"/>
      <c r="I8" s="288"/>
      <c r="J8" s="288"/>
      <c r="K8" s="288"/>
      <c r="L8" s="288"/>
      <c r="M8" s="239"/>
      <c r="N8" s="240"/>
      <c r="O8" s="238"/>
    </row>
    <row r="9" spans="1:15" ht="16" customHeight="1" x14ac:dyDescent="0.3">
      <c r="A9" s="191" t="s">
        <v>233</v>
      </c>
      <c r="B9" s="192"/>
      <c r="D9" s="192"/>
      <c r="E9" s="192"/>
      <c r="F9" s="192"/>
      <c r="G9" s="192"/>
      <c r="H9" s="192"/>
      <c r="I9" s="192"/>
      <c r="J9" s="192"/>
      <c r="K9" s="192"/>
      <c r="L9" s="192"/>
      <c r="M9" s="239"/>
      <c r="N9" s="240"/>
      <c r="O9" s="238"/>
    </row>
    <row r="10" spans="1:15" ht="16" customHeight="1" x14ac:dyDescent="0.3">
      <c r="A10" s="199" t="s">
        <v>214</v>
      </c>
      <c r="B10" s="192"/>
      <c r="C10" s="232"/>
      <c r="D10" s="246">
        <v>246430</v>
      </c>
      <c r="E10" s="246"/>
      <c r="F10" s="246">
        <v>305878</v>
      </c>
      <c r="G10" s="246"/>
      <c r="H10" s="246">
        <v>6200</v>
      </c>
      <c r="I10" s="246"/>
      <c r="J10" s="246">
        <v>415150</v>
      </c>
      <c r="K10" s="246"/>
      <c r="L10" s="253">
        <f>SUM(H10:J10,F10,D10)</f>
        <v>973658</v>
      </c>
      <c r="M10" s="244"/>
    </row>
    <row r="11" spans="1:15" s="212" customFormat="1" ht="4" customHeight="1" x14ac:dyDescent="0.3">
      <c r="A11" s="202"/>
      <c r="B11" s="192"/>
      <c r="C11" s="232"/>
      <c r="D11" s="246"/>
      <c r="E11" s="246"/>
      <c r="F11" s="246"/>
      <c r="G11" s="246"/>
      <c r="H11" s="246"/>
      <c r="I11" s="246"/>
      <c r="J11" s="246"/>
      <c r="K11" s="246"/>
      <c r="L11" s="246"/>
      <c r="M11" s="242"/>
    </row>
    <row r="12" spans="1:15" ht="12" customHeight="1" x14ac:dyDescent="0.3">
      <c r="A12" s="202" t="s">
        <v>39</v>
      </c>
      <c r="B12" s="192"/>
      <c r="C12" s="178"/>
      <c r="D12" s="219"/>
      <c r="E12" s="247"/>
      <c r="F12" s="219"/>
      <c r="G12" s="247"/>
      <c r="H12" s="247"/>
      <c r="I12" s="247"/>
      <c r="J12" s="219"/>
      <c r="K12" s="247"/>
      <c r="L12" s="219"/>
      <c r="M12" s="244"/>
    </row>
    <row r="13" spans="1:15" ht="15" customHeight="1" x14ac:dyDescent="0.35">
      <c r="A13" s="203" t="s">
        <v>118</v>
      </c>
      <c r="B13" s="192"/>
      <c r="C13" s="178"/>
      <c r="D13" s="247"/>
      <c r="E13" s="247"/>
      <c r="F13" s="247"/>
      <c r="G13" s="247"/>
      <c r="H13" s="247"/>
      <c r="I13" s="247"/>
      <c r="J13" s="247"/>
      <c r="K13" s="247"/>
      <c r="L13" s="247"/>
      <c r="M13" s="244"/>
    </row>
    <row r="14" spans="1:15" ht="15" customHeight="1" x14ac:dyDescent="0.3">
      <c r="A14" s="179" t="s">
        <v>284</v>
      </c>
      <c r="B14" s="192"/>
      <c r="C14" s="178"/>
      <c r="D14" s="219">
        <v>0</v>
      </c>
      <c r="E14" s="219"/>
      <c r="F14" s="219">
        <v>0</v>
      </c>
      <c r="G14" s="219"/>
      <c r="H14" s="219">
        <v>0</v>
      </c>
      <c r="I14" s="219"/>
      <c r="J14" s="219">
        <v>-1335652</v>
      </c>
      <c r="K14" s="219"/>
      <c r="L14" s="254">
        <f t="shared" ref="L14" si="0">SUM(J14,F14,D14)</f>
        <v>-1335652</v>
      </c>
      <c r="M14" s="242"/>
    </row>
    <row r="15" spans="1:15" ht="15" customHeight="1" x14ac:dyDescent="0.35">
      <c r="A15" s="203" t="s">
        <v>249</v>
      </c>
      <c r="B15" s="192"/>
      <c r="C15" s="178"/>
      <c r="D15" s="256">
        <f>SUM(D14:D14)</f>
        <v>0</v>
      </c>
      <c r="E15" s="248"/>
      <c r="F15" s="256">
        <f>SUM(F14:F14)</f>
        <v>0</v>
      </c>
      <c r="G15" s="248"/>
      <c r="H15" s="256">
        <f>SUM(H14:H14)</f>
        <v>0</v>
      </c>
      <c r="I15" s="248"/>
      <c r="J15" s="256">
        <f>SUM(J14:J14)</f>
        <v>-1335652</v>
      </c>
      <c r="K15" s="248"/>
      <c r="L15" s="256">
        <f>SUM(L14:L14)</f>
        <v>-1335652</v>
      </c>
      <c r="M15" s="242"/>
    </row>
    <row r="16" spans="1:15" ht="4" customHeight="1" x14ac:dyDescent="0.3">
      <c r="A16" s="202"/>
      <c r="B16" s="192"/>
      <c r="C16" s="178"/>
      <c r="D16" s="248"/>
      <c r="E16" s="246"/>
      <c r="F16" s="248"/>
      <c r="G16" s="246"/>
      <c r="H16" s="246"/>
      <c r="I16" s="246"/>
      <c r="J16" s="248"/>
      <c r="K16" s="246"/>
      <c r="L16" s="248"/>
      <c r="M16" s="242"/>
    </row>
    <row r="17" spans="1:13" s="212" customFormat="1" ht="16" customHeight="1" x14ac:dyDescent="0.3">
      <c r="A17" s="191" t="s">
        <v>75</v>
      </c>
      <c r="B17" s="192"/>
      <c r="C17" s="232"/>
      <c r="D17" s="246"/>
      <c r="E17" s="246"/>
      <c r="F17" s="246"/>
      <c r="G17" s="246"/>
      <c r="H17" s="246"/>
      <c r="I17" s="246"/>
      <c r="J17" s="246"/>
      <c r="K17" s="246"/>
      <c r="L17" s="246"/>
      <c r="M17" s="242"/>
    </row>
    <row r="18" spans="1:13" s="212" customFormat="1" ht="15" customHeight="1" x14ac:dyDescent="0.3">
      <c r="A18" s="194" t="s">
        <v>286</v>
      </c>
      <c r="B18" s="192"/>
      <c r="C18" s="232"/>
      <c r="D18" s="219">
        <v>0</v>
      </c>
      <c r="E18" s="219"/>
      <c r="F18" s="219">
        <v>0</v>
      </c>
      <c r="G18" s="219"/>
      <c r="H18" s="219">
        <v>0</v>
      </c>
      <c r="I18" s="219"/>
      <c r="J18" s="258">
        <f>'PL 5'!J26</f>
        <v>996015</v>
      </c>
      <c r="K18" s="248"/>
      <c r="L18" s="254">
        <f>SUM(J18,F18,D18)</f>
        <v>996015</v>
      </c>
      <c r="M18" s="242"/>
    </row>
    <row r="19" spans="1:13" s="212" customFormat="1" ht="15" customHeight="1" x14ac:dyDescent="0.3">
      <c r="A19" s="194" t="s">
        <v>287</v>
      </c>
      <c r="B19" s="192"/>
      <c r="C19" s="232"/>
      <c r="D19" s="219">
        <v>0</v>
      </c>
      <c r="E19" s="248"/>
      <c r="F19" s="219">
        <v>0</v>
      </c>
      <c r="G19" s="248"/>
      <c r="H19" s="219">
        <v>0</v>
      </c>
      <c r="I19" s="248"/>
      <c r="J19" s="218">
        <v>0</v>
      </c>
      <c r="K19" s="248"/>
      <c r="L19" s="254">
        <f>SUM(J19,F19,D19)</f>
        <v>0</v>
      </c>
      <c r="M19" s="242"/>
    </row>
    <row r="20" spans="1:13" s="212" customFormat="1" ht="15" customHeight="1" x14ac:dyDescent="0.3">
      <c r="A20" s="191" t="s">
        <v>76</v>
      </c>
      <c r="B20" s="192"/>
      <c r="C20" s="232"/>
      <c r="D20" s="256">
        <f>SUM(D18:D19)</f>
        <v>0</v>
      </c>
      <c r="E20" s="248"/>
      <c r="F20" s="256">
        <f>SUM(F18:F19)</f>
        <v>0</v>
      </c>
      <c r="G20" s="248"/>
      <c r="H20" s="256">
        <f>SUM(H18:H19)</f>
        <v>0</v>
      </c>
      <c r="I20" s="248"/>
      <c r="J20" s="256">
        <f>SUM(J18:J19)</f>
        <v>996015</v>
      </c>
      <c r="K20" s="248"/>
      <c r="L20" s="256">
        <f>SUM(L18:L19)</f>
        <v>996015</v>
      </c>
      <c r="M20" s="242"/>
    </row>
    <row r="21" spans="1:13" ht="4" customHeight="1" x14ac:dyDescent="0.3">
      <c r="A21" s="179"/>
      <c r="B21" s="192"/>
      <c r="C21" s="178"/>
      <c r="D21" s="247"/>
      <c r="E21" s="247"/>
      <c r="F21" s="247"/>
      <c r="G21" s="247"/>
      <c r="H21" s="247"/>
      <c r="I21" s="247"/>
      <c r="J21" s="247"/>
      <c r="K21" s="247"/>
      <c r="L21" s="247"/>
      <c r="M21" s="244"/>
    </row>
    <row r="22" spans="1:13" ht="15" customHeight="1" thickBot="1" x14ac:dyDescent="0.35">
      <c r="A22" s="202" t="s">
        <v>234</v>
      </c>
      <c r="B22" s="192"/>
      <c r="C22" s="178"/>
      <c r="D22" s="257">
        <f>SUM(D10,D20,D15)</f>
        <v>246430</v>
      </c>
      <c r="E22" s="246"/>
      <c r="F22" s="257">
        <f>SUM(F10,F20,F15)</f>
        <v>305878</v>
      </c>
      <c r="G22" s="246"/>
      <c r="H22" s="257">
        <f>SUM(H10,H20,H15)</f>
        <v>6200</v>
      </c>
      <c r="I22" s="246"/>
      <c r="J22" s="257">
        <f>SUM(J10,J20,J15)</f>
        <v>75513</v>
      </c>
      <c r="K22" s="246"/>
      <c r="L22" s="257">
        <f>SUM(L10,L20,L15)</f>
        <v>634021</v>
      </c>
      <c r="M22" s="244"/>
    </row>
    <row r="23" spans="1:13" ht="4" customHeight="1" thickTop="1" x14ac:dyDescent="0.3">
      <c r="A23" s="179"/>
      <c r="B23" s="192"/>
      <c r="C23" s="178"/>
      <c r="D23" s="247"/>
      <c r="E23" s="247"/>
      <c r="F23" s="247"/>
      <c r="G23" s="247"/>
      <c r="H23" s="247"/>
      <c r="I23" s="247"/>
      <c r="J23" s="247"/>
      <c r="K23" s="247"/>
      <c r="L23" s="247"/>
      <c r="M23" s="244"/>
    </row>
    <row r="24" spans="1:13" ht="15" customHeight="1" x14ac:dyDescent="0.3">
      <c r="A24" s="191" t="s">
        <v>274</v>
      </c>
      <c r="B24" s="192"/>
      <c r="D24" s="227"/>
      <c r="E24" s="227"/>
      <c r="F24" s="227"/>
      <c r="G24" s="227"/>
      <c r="H24" s="227"/>
      <c r="I24" s="227"/>
      <c r="J24" s="227"/>
      <c r="K24" s="227"/>
      <c r="L24" s="227"/>
      <c r="M24" s="244"/>
    </row>
    <row r="25" spans="1:13" ht="15" customHeight="1" x14ac:dyDescent="0.3">
      <c r="A25" s="202" t="s">
        <v>253</v>
      </c>
      <c r="B25" s="192"/>
      <c r="C25" s="232"/>
      <c r="D25" s="246">
        <v>300003</v>
      </c>
      <c r="E25" s="246">
        <v>0</v>
      </c>
      <c r="F25" s="246">
        <v>1393892</v>
      </c>
      <c r="G25" s="246">
        <v>0</v>
      </c>
      <c r="H25" s="246">
        <v>30000</v>
      </c>
      <c r="I25" s="246">
        <v>0</v>
      </c>
      <c r="J25" s="246">
        <v>222958</v>
      </c>
      <c r="K25" s="246">
        <v>0</v>
      </c>
      <c r="L25" s="253">
        <f>SUM(H25:J25,F25,D25)</f>
        <v>1946853</v>
      </c>
      <c r="M25" s="244"/>
    </row>
    <row r="26" spans="1:13" ht="4" customHeight="1" x14ac:dyDescent="0.3">
      <c r="A26" s="202"/>
      <c r="B26" s="192"/>
      <c r="C26" s="232"/>
      <c r="D26" s="246"/>
      <c r="E26" s="246"/>
      <c r="F26" s="246"/>
      <c r="G26" s="246"/>
      <c r="H26" s="246"/>
      <c r="I26" s="246"/>
      <c r="J26" s="246"/>
      <c r="K26" s="246"/>
      <c r="L26" s="246"/>
      <c r="M26" s="244"/>
    </row>
    <row r="27" spans="1:13" ht="15" customHeight="1" x14ac:dyDescent="0.3">
      <c r="A27" s="202" t="s">
        <v>39</v>
      </c>
      <c r="B27" s="192"/>
      <c r="C27" s="178"/>
      <c r="D27" s="219"/>
      <c r="E27" s="247"/>
      <c r="F27" s="219"/>
      <c r="G27" s="247"/>
      <c r="H27" s="247"/>
      <c r="I27" s="247"/>
      <c r="J27" s="219"/>
      <c r="K27" s="247"/>
      <c r="L27" s="219"/>
      <c r="M27" s="244"/>
    </row>
    <row r="28" spans="1:13" ht="15" customHeight="1" x14ac:dyDescent="0.35">
      <c r="A28" s="203" t="s">
        <v>226</v>
      </c>
      <c r="B28" s="192"/>
      <c r="C28" s="178"/>
      <c r="D28" s="247"/>
      <c r="E28" s="247"/>
      <c r="F28" s="247"/>
      <c r="G28" s="247"/>
      <c r="H28" s="247"/>
      <c r="I28" s="247"/>
      <c r="J28" s="247"/>
      <c r="K28" s="247"/>
      <c r="L28" s="247"/>
      <c r="M28" s="244"/>
    </row>
    <row r="29" spans="1:13" ht="15" customHeight="1" x14ac:dyDescent="0.3">
      <c r="A29" s="179" t="s">
        <v>284</v>
      </c>
      <c r="B29" s="192">
        <v>8</v>
      </c>
      <c r="C29" s="178"/>
      <c r="D29" s="219">
        <v>0</v>
      </c>
      <c r="E29" s="248"/>
      <c r="F29" s="219">
        <v>0</v>
      </c>
      <c r="G29" s="248"/>
      <c r="H29" s="219">
        <v>0</v>
      </c>
      <c r="I29" s="248"/>
      <c r="J29" s="219">
        <v>-176001</v>
      </c>
      <c r="K29" s="248"/>
      <c r="L29" s="254">
        <f t="shared" ref="L29" si="1">SUM(J29,F29,D29)</f>
        <v>-176001</v>
      </c>
      <c r="M29" s="244"/>
    </row>
    <row r="30" spans="1:13" ht="15" customHeight="1" x14ac:dyDescent="0.35">
      <c r="A30" s="203" t="s">
        <v>227</v>
      </c>
      <c r="B30" s="192"/>
      <c r="C30" s="178"/>
      <c r="D30" s="256">
        <f>SUM(D29:D29)</f>
        <v>0</v>
      </c>
      <c r="E30" s="248"/>
      <c r="F30" s="256">
        <f>SUM(F29:F29)</f>
        <v>0</v>
      </c>
      <c r="G30" s="248"/>
      <c r="H30" s="256">
        <f>SUM(H29:H29)</f>
        <v>0</v>
      </c>
      <c r="I30" s="248"/>
      <c r="J30" s="256">
        <f>SUM(J29:J29)</f>
        <v>-176001</v>
      </c>
      <c r="K30" s="248"/>
      <c r="L30" s="256">
        <f>SUM(L29:L29)</f>
        <v>-176001</v>
      </c>
      <c r="M30" s="244"/>
    </row>
    <row r="31" spans="1:13" ht="4" customHeight="1" x14ac:dyDescent="0.3">
      <c r="A31" s="202"/>
      <c r="B31" s="192"/>
      <c r="C31" s="178"/>
      <c r="D31" s="248"/>
      <c r="E31" s="246"/>
      <c r="F31" s="248"/>
      <c r="G31" s="246"/>
      <c r="H31" s="248"/>
      <c r="I31" s="246"/>
      <c r="J31" s="248"/>
      <c r="K31" s="246"/>
      <c r="L31" s="248"/>
      <c r="M31" s="244"/>
    </row>
    <row r="32" spans="1:13" ht="15" customHeight="1" x14ac:dyDescent="0.3">
      <c r="A32" s="191" t="s">
        <v>75</v>
      </c>
      <c r="B32" s="192"/>
      <c r="C32" s="232"/>
      <c r="D32" s="246"/>
      <c r="E32" s="246"/>
      <c r="F32" s="246"/>
      <c r="G32" s="246"/>
      <c r="H32" s="246"/>
      <c r="I32" s="246"/>
      <c r="J32" s="246"/>
      <c r="K32" s="246"/>
      <c r="L32" s="246"/>
      <c r="M32" s="244"/>
    </row>
    <row r="33" spans="1:15" ht="15" customHeight="1" x14ac:dyDescent="0.3">
      <c r="A33" s="194" t="s">
        <v>286</v>
      </c>
      <c r="B33" s="192"/>
      <c r="C33" s="232"/>
      <c r="D33" s="219">
        <v>0</v>
      </c>
      <c r="E33" s="219"/>
      <c r="F33" s="219">
        <v>0</v>
      </c>
      <c r="G33" s="219"/>
      <c r="H33" s="219">
        <v>0</v>
      </c>
      <c r="I33" s="219"/>
      <c r="J33" s="258">
        <f>'PL 5'!H26</f>
        <v>178001</v>
      </c>
      <c r="K33" s="248"/>
      <c r="L33" s="254">
        <f t="shared" ref="L33:L34" si="2">SUM(J33,F33,D33)</f>
        <v>178001</v>
      </c>
      <c r="M33" s="244"/>
    </row>
    <row r="34" spans="1:15" ht="15" customHeight="1" x14ac:dyDescent="0.3">
      <c r="A34" s="194" t="s">
        <v>287</v>
      </c>
      <c r="B34" s="192"/>
      <c r="C34" s="232"/>
      <c r="D34" s="219">
        <v>0</v>
      </c>
      <c r="E34" s="248"/>
      <c r="F34" s="219">
        <v>0</v>
      </c>
      <c r="G34" s="248"/>
      <c r="H34" s="219">
        <v>0</v>
      </c>
      <c r="I34" s="248"/>
      <c r="J34" s="218">
        <v>0</v>
      </c>
      <c r="K34" s="248"/>
      <c r="L34" s="254">
        <f t="shared" si="2"/>
        <v>0</v>
      </c>
      <c r="M34" s="244"/>
    </row>
    <row r="35" spans="1:15" ht="15" customHeight="1" x14ac:dyDescent="0.3">
      <c r="A35" s="191" t="s">
        <v>76</v>
      </c>
      <c r="B35" s="192"/>
      <c r="C35" s="232"/>
      <c r="D35" s="256">
        <f>SUM(D33:D34)</f>
        <v>0</v>
      </c>
      <c r="E35" s="248"/>
      <c r="F35" s="256">
        <f>SUM(F33:F34)</f>
        <v>0</v>
      </c>
      <c r="G35" s="248"/>
      <c r="H35" s="256">
        <f>SUM(H33:H34)</f>
        <v>0</v>
      </c>
      <c r="I35" s="248"/>
      <c r="J35" s="256">
        <f>SUM(J33:J34)</f>
        <v>178001</v>
      </c>
      <c r="K35" s="248"/>
      <c r="L35" s="256">
        <f>SUM(L33:L34)</f>
        <v>178001</v>
      </c>
      <c r="M35" s="244"/>
    </row>
    <row r="36" spans="1:15" ht="4" customHeight="1" x14ac:dyDescent="0.3">
      <c r="A36" s="179"/>
      <c r="B36" s="192"/>
      <c r="C36" s="178"/>
      <c r="D36" s="247"/>
      <c r="E36" s="247"/>
      <c r="F36" s="247"/>
      <c r="G36" s="247"/>
      <c r="H36" s="247"/>
      <c r="I36" s="247"/>
      <c r="J36" s="247"/>
      <c r="K36" s="247"/>
      <c r="L36" s="247"/>
      <c r="M36" s="244"/>
    </row>
    <row r="37" spans="1:15" ht="15" customHeight="1" thickBot="1" x14ac:dyDescent="0.35">
      <c r="A37" s="202" t="s">
        <v>275</v>
      </c>
      <c r="B37" s="192"/>
      <c r="C37" s="178"/>
      <c r="D37" s="257">
        <f>SUM(D25,D35)</f>
        <v>300003</v>
      </c>
      <c r="E37" s="246"/>
      <c r="F37" s="257">
        <f>SUM(F25,F35)</f>
        <v>1393892</v>
      </c>
      <c r="G37" s="246"/>
      <c r="H37" s="257">
        <f>SUM(H25,H35)</f>
        <v>30000</v>
      </c>
      <c r="I37" s="246"/>
      <c r="J37" s="257">
        <f>SUM(J25,J30,J35)</f>
        <v>224958</v>
      </c>
      <c r="K37" s="246"/>
      <c r="L37" s="257">
        <f>SUM(L25,L30,L35)</f>
        <v>1948853</v>
      </c>
      <c r="M37" s="244"/>
    </row>
    <row r="38" spans="1:15" ht="16" customHeight="1" thickTop="1" x14ac:dyDescent="0.3">
      <c r="A38" s="182"/>
      <c r="B38" s="182"/>
      <c r="C38" s="182"/>
      <c r="D38" s="182"/>
      <c r="E38" s="182"/>
      <c r="F38" s="182"/>
      <c r="G38" s="182"/>
      <c r="H38" s="182"/>
      <c r="I38" s="182"/>
      <c r="J38" s="278"/>
      <c r="K38" s="278"/>
      <c r="L38" s="278"/>
      <c r="M38" s="282"/>
    </row>
    <row r="39" spans="1:15" ht="16" customHeight="1" x14ac:dyDescent="0.3">
      <c r="A39" s="202"/>
      <c r="B39" s="192"/>
      <c r="C39" s="178"/>
      <c r="D39" s="246"/>
      <c r="E39" s="246"/>
      <c r="F39" s="246"/>
      <c r="G39" s="246"/>
      <c r="H39" s="246"/>
      <c r="I39" s="246"/>
      <c r="J39" s="246"/>
      <c r="K39" s="246"/>
      <c r="L39" s="246"/>
      <c r="M39" s="244"/>
    </row>
    <row r="40" spans="1:15" s="181" customFormat="1" ht="19.399999999999999" hidden="1" customHeight="1" x14ac:dyDescent="0.4">
      <c r="A40" s="177" t="str">
        <f>A1</f>
        <v>T.Man Pharmaceutical Public Company Limited and its Subsidiaries</v>
      </c>
      <c r="B40" s="230"/>
      <c r="C40" s="179"/>
      <c r="D40" s="180"/>
      <c r="E40" s="211"/>
      <c r="F40" s="180"/>
      <c r="G40" s="211"/>
      <c r="H40" s="211"/>
      <c r="I40" s="211"/>
      <c r="J40" s="180"/>
      <c r="K40" s="211"/>
      <c r="L40" s="180"/>
      <c r="N40" s="259"/>
    </row>
    <row r="41" spans="1:15" s="231" customFormat="1" ht="19.399999999999999" hidden="1" customHeight="1" x14ac:dyDescent="0.35">
      <c r="A41" s="231" t="s">
        <v>79</v>
      </c>
      <c r="B41" s="230"/>
      <c r="C41" s="179"/>
      <c r="D41" s="180"/>
      <c r="E41" s="211"/>
      <c r="F41" s="180"/>
      <c r="G41" s="211"/>
      <c r="H41" s="211"/>
      <c r="I41" s="211"/>
      <c r="J41" s="180"/>
      <c r="K41" s="211"/>
      <c r="L41" s="180"/>
      <c r="M41" s="184"/>
      <c r="N41" s="260"/>
    </row>
    <row r="42" spans="1:15" ht="19.399999999999999" hidden="1" customHeight="1" x14ac:dyDescent="0.3">
      <c r="A42" s="194"/>
      <c r="D42" s="305" t="s">
        <v>193</v>
      </c>
      <c r="E42" s="305"/>
      <c r="F42" s="305"/>
      <c r="G42" s="305"/>
      <c r="H42" s="305"/>
      <c r="I42" s="305"/>
      <c r="J42" s="305"/>
      <c r="K42" s="305"/>
      <c r="L42" s="305"/>
    </row>
    <row r="43" spans="1:15" ht="16.5" hidden="1" customHeight="1" x14ac:dyDescent="0.3">
      <c r="A43" s="194"/>
      <c r="B43" s="194"/>
      <c r="C43" s="230"/>
      <c r="D43" s="180"/>
      <c r="E43" s="236"/>
      <c r="G43" s="234"/>
      <c r="H43" s="234"/>
      <c r="I43" s="234"/>
      <c r="J43" s="261" t="s">
        <v>181</v>
      </c>
      <c r="K43" s="234"/>
    </row>
    <row r="44" spans="1:15" ht="19.399999999999999" hidden="1" customHeight="1" x14ac:dyDescent="0.3">
      <c r="A44" s="194"/>
      <c r="B44" s="178"/>
      <c r="C44" s="192"/>
      <c r="D44" s="195" t="s">
        <v>95</v>
      </c>
      <c r="E44" s="211"/>
      <c r="F44" s="195"/>
      <c r="G44" s="234"/>
      <c r="H44" s="234"/>
      <c r="I44" s="234"/>
      <c r="J44" s="195"/>
      <c r="K44" s="234"/>
      <c r="M44" s="238"/>
    </row>
    <row r="45" spans="1:15" ht="19.399999999999999" hidden="1" customHeight="1" x14ac:dyDescent="0.3">
      <c r="A45" s="194"/>
      <c r="B45" s="178"/>
      <c r="C45" s="192"/>
      <c r="D45" s="195" t="s">
        <v>182</v>
      </c>
      <c r="E45" s="211"/>
      <c r="F45" s="195" t="s">
        <v>98</v>
      </c>
      <c r="G45" s="234"/>
      <c r="H45" s="234"/>
      <c r="I45" s="234"/>
      <c r="J45" s="195"/>
      <c r="K45" s="234"/>
      <c r="L45" s="195" t="s">
        <v>36</v>
      </c>
      <c r="M45" s="238"/>
    </row>
    <row r="46" spans="1:15" ht="19.399999999999999" hidden="1" customHeight="1" x14ac:dyDescent="0.3">
      <c r="A46" s="194"/>
      <c r="B46" s="192" t="s">
        <v>25</v>
      </c>
      <c r="C46" s="192"/>
      <c r="D46" s="195" t="s">
        <v>183</v>
      </c>
      <c r="E46" s="211"/>
      <c r="F46" s="195" t="s">
        <v>97</v>
      </c>
      <c r="G46" s="234"/>
      <c r="H46" s="234"/>
      <c r="I46" s="234"/>
      <c r="J46" s="195" t="s">
        <v>30</v>
      </c>
      <c r="K46" s="234"/>
      <c r="L46" s="195" t="s">
        <v>37</v>
      </c>
      <c r="M46" s="238"/>
    </row>
    <row r="47" spans="1:15" ht="19.399999999999999" hidden="1" customHeight="1" x14ac:dyDescent="0.3">
      <c r="A47" s="179"/>
      <c r="B47" s="192"/>
      <c r="D47" s="284" t="s">
        <v>51</v>
      </c>
      <c r="E47" s="284"/>
      <c r="F47" s="284"/>
      <c r="G47" s="284"/>
      <c r="H47" s="284"/>
      <c r="I47" s="284"/>
      <c r="J47" s="284"/>
      <c r="K47" s="284"/>
      <c r="L47" s="284"/>
      <c r="M47" s="239"/>
      <c r="N47" s="240"/>
      <c r="O47" s="238"/>
    </row>
    <row r="48" spans="1:15" ht="16" hidden="1" customHeight="1" x14ac:dyDescent="0.3">
      <c r="A48" s="191" t="s">
        <v>233</v>
      </c>
      <c r="B48" s="192"/>
      <c r="D48" s="227"/>
      <c r="E48" s="227"/>
      <c r="F48" s="227"/>
      <c r="G48" s="227"/>
      <c r="H48" s="227"/>
      <c r="I48" s="227"/>
      <c r="J48" s="227"/>
      <c r="K48" s="227"/>
      <c r="L48" s="227"/>
      <c r="M48" s="239"/>
    </row>
    <row r="49" spans="1:13" ht="19.399999999999999" hidden="1" customHeight="1" x14ac:dyDescent="0.3">
      <c r="A49" s="199" t="s">
        <v>216</v>
      </c>
      <c r="B49" s="192"/>
      <c r="C49" s="230"/>
      <c r="D49" s="248">
        <v>22222</v>
      </c>
      <c r="E49" s="248"/>
      <c r="F49" s="248">
        <v>22222</v>
      </c>
      <c r="G49" s="248"/>
      <c r="H49" s="248"/>
      <c r="I49" s="248"/>
      <c r="J49" s="248">
        <v>22222</v>
      </c>
      <c r="K49" s="248"/>
      <c r="L49" s="248">
        <v>22222</v>
      </c>
      <c r="M49" s="242"/>
    </row>
    <row r="50" spans="1:13" ht="19.399999999999999" hidden="1" customHeight="1" x14ac:dyDescent="0.3">
      <c r="A50" s="198" t="s">
        <v>167</v>
      </c>
      <c r="B50" s="192" t="s">
        <v>72</v>
      </c>
      <c r="C50" s="232"/>
      <c r="D50" s="219">
        <v>0</v>
      </c>
      <c r="E50" s="219"/>
      <c r="F50" s="219">
        <v>0</v>
      </c>
      <c r="G50" s="219"/>
      <c r="H50" s="219"/>
      <c r="I50" s="219"/>
      <c r="J50" s="219">
        <v>123</v>
      </c>
      <c r="K50" s="219"/>
      <c r="L50" s="219">
        <v>123</v>
      </c>
      <c r="M50" s="244"/>
    </row>
    <row r="51" spans="1:13" ht="19.399999999999999" hidden="1" customHeight="1" x14ac:dyDescent="0.3">
      <c r="A51" s="198" t="s">
        <v>38</v>
      </c>
      <c r="B51" s="192" t="s">
        <v>72</v>
      </c>
      <c r="C51" s="232"/>
      <c r="D51" s="218">
        <v>0</v>
      </c>
      <c r="E51" s="219"/>
      <c r="F51" s="218">
        <v>0</v>
      </c>
      <c r="G51" s="219"/>
      <c r="H51" s="219"/>
      <c r="I51" s="219"/>
      <c r="J51" s="218">
        <v>123</v>
      </c>
      <c r="K51" s="219"/>
      <c r="L51" s="218">
        <v>123</v>
      </c>
      <c r="M51" s="244"/>
    </row>
    <row r="52" spans="1:13" ht="19.399999999999999" hidden="1" customHeight="1" x14ac:dyDescent="0.3">
      <c r="A52" s="199" t="s">
        <v>217</v>
      </c>
      <c r="B52" s="192" t="s">
        <v>72</v>
      </c>
      <c r="C52" s="232"/>
      <c r="D52" s="249">
        <v>22222</v>
      </c>
      <c r="E52" s="248"/>
      <c r="F52" s="249">
        <v>22222</v>
      </c>
      <c r="G52" s="248"/>
      <c r="H52" s="248"/>
      <c r="I52" s="248"/>
      <c r="J52" s="249">
        <v>22222</v>
      </c>
      <c r="K52" s="248"/>
      <c r="L52" s="249">
        <v>22222</v>
      </c>
      <c r="M52" s="244"/>
    </row>
    <row r="53" spans="1:13" ht="17.25" hidden="1" customHeight="1" x14ac:dyDescent="0.3">
      <c r="A53" s="198" t="s">
        <v>168</v>
      </c>
      <c r="B53" s="192" t="s">
        <v>72</v>
      </c>
      <c r="C53" s="232"/>
      <c r="D53" s="247">
        <v>0</v>
      </c>
      <c r="E53" s="219"/>
      <c r="F53" s="247">
        <v>0</v>
      </c>
      <c r="G53" s="219"/>
      <c r="H53" s="219"/>
      <c r="I53" s="219"/>
      <c r="J53" s="219">
        <v>123</v>
      </c>
      <c r="K53" s="219"/>
      <c r="L53" s="247">
        <v>123</v>
      </c>
      <c r="M53" s="244"/>
    </row>
    <row r="54" spans="1:13" s="212" customFormat="1" ht="16" hidden="1" customHeight="1" x14ac:dyDescent="0.3">
      <c r="A54" s="202" t="s">
        <v>214</v>
      </c>
      <c r="B54" s="192"/>
      <c r="C54" s="232"/>
      <c r="D54" s="246">
        <v>246430</v>
      </c>
      <c r="E54" s="246"/>
      <c r="F54" s="246">
        <v>305878</v>
      </c>
      <c r="G54" s="246"/>
      <c r="H54" s="246">
        <v>6200</v>
      </c>
      <c r="I54" s="246"/>
      <c r="J54" s="246">
        <v>415150</v>
      </c>
      <c r="K54" s="246"/>
      <c r="L54" s="246">
        <f>SUM(H54:J54,F54,D54)</f>
        <v>973658</v>
      </c>
      <c r="M54" s="242"/>
    </row>
    <row r="55" spans="1:13" s="212" customFormat="1" ht="9" hidden="1" customHeight="1" x14ac:dyDescent="0.3">
      <c r="A55" s="202"/>
      <c r="B55" s="192"/>
      <c r="C55" s="232"/>
      <c r="D55" s="246"/>
      <c r="E55" s="246"/>
      <c r="F55" s="246"/>
      <c r="G55" s="246"/>
      <c r="H55" s="246"/>
      <c r="I55" s="246"/>
      <c r="J55" s="246"/>
      <c r="K55" s="246"/>
      <c r="L55" s="246"/>
      <c r="M55" s="242"/>
    </row>
    <row r="56" spans="1:13" ht="19.399999999999999" hidden="1" customHeight="1" x14ac:dyDescent="0.3">
      <c r="A56" s="202" t="s">
        <v>39</v>
      </c>
      <c r="B56" s="192"/>
      <c r="C56" s="178"/>
      <c r="D56" s="219"/>
      <c r="E56" s="247"/>
      <c r="F56" s="219"/>
      <c r="G56" s="247"/>
      <c r="H56" s="247"/>
      <c r="I56" s="247"/>
      <c r="J56" s="219"/>
      <c r="K56" s="247"/>
      <c r="L56" s="219"/>
      <c r="M56" s="244"/>
    </row>
    <row r="57" spans="1:13" ht="19.399999999999999" hidden="1" customHeight="1" x14ac:dyDescent="0.35">
      <c r="A57" s="203" t="s">
        <v>226</v>
      </c>
      <c r="B57" s="192"/>
      <c r="C57" s="178"/>
      <c r="D57" s="247"/>
      <c r="E57" s="247"/>
      <c r="F57" s="247"/>
      <c r="G57" s="247"/>
      <c r="H57" s="247"/>
      <c r="I57" s="247"/>
      <c r="J57" s="247"/>
      <c r="K57" s="247"/>
      <c r="L57" s="247"/>
      <c r="M57" s="244"/>
    </row>
    <row r="58" spans="1:13" ht="19.399999999999999" hidden="1" customHeight="1" x14ac:dyDescent="0.3">
      <c r="A58" s="179" t="s">
        <v>66</v>
      </c>
      <c r="B58" s="192" t="s">
        <v>72</v>
      </c>
      <c r="C58" s="178"/>
      <c r="D58" s="219"/>
      <c r="E58" s="219"/>
      <c r="F58" s="219"/>
      <c r="G58" s="219"/>
      <c r="H58" s="219"/>
      <c r="I58" s="219"/>
      <c r="J58" s="219"/>
      <c r="K58" s="219"/>
      <c r="L58" s="246">
        <f t="shared" ref="L58:L59" si="3">SUM(J58,F58,D58)</f>
        <v>0</v>
      </c>
      <c r="M58" s="242"/>
    </row>
    <row r="59" spans="1:13" ht="19.399999999999999" hidden="1" customHeight="1" x14ac:dyDescent="0.3">
      <c r="A59" s="179" t="s">
        <v>121</v>
      </c>
      <c r="B59" s="192">
        <v>7</v>
      </c>
      <c r="C59" s="178"/>
      <c r="D59" s="219"/>
      <c r="E59" s="248"/>
      <c r="F59" s="219"/>
      <c r="G59" s="248"/>
      <c r="H59" s="219"/>
      <c r="I59" s="248"/>
      <c r="J59" s="219"/>
      <c r="K59" s="248"/>
      <c r="L59" s="246">
        <f t="shared" si="3"/>
        <v>0</v>
      </c>
      <c r="M59" s="242"/>
    </row>
    <row r="60" spans="1:13" ht="19.399999999999999" hidden="1" customHeight="1" x14ac:dyDescent="0.35">
      <c r="A60" s="203" t="s">
        <v>227</v>
      </c>
      <c r="B60" s="192"/>
      <c r="C60" s="178"/>
      <c r="D60" s="249">
        <f>SUM(D58:D59)</f>
        <v>0</v>
      </c>
      <c r="E60" s="248"/>
      <c r="F60" s="249">
        <f>SUM(F58:F59)</f>
        <v>0</v>
      </c>
      <c r="G60" s="248"/>
      <c r="H60" s="249"/>
      <c r="I60" s="248"/>
      <c r="J60" s="249">
        <f>SUM(J58:J59)</f>
        <v>0</v>
      </c>
      <c r="K60" s="248"/>
      <c r="L60" s="249">
        <f>SUM(L58:L59)</f>
        <v>0</v>
      </c>
      <c r="M60" s="242"/>
    </row>
    <row r="61" spans="1:13" ht="6" hidden="1" customHeight="1" x14ac:dyDescent="0.3">
      <c r="A61" s="202"/>
      <c r="B61" s="192"/>
      <c r="C61" s="178"/>
      <c r="D61" s="248"/>
      <c r="E61" s="246"/>
      <c r="F61" s="248"/>
      <c r="G61" s="246"/>
      <c r="H61" s="248"/>
      <c r="I61" s="246"/>
      <c r="J61" s="248"/>
      <c r="K61" s="246"/>
      <c r="L61" s="248"/>
      <c r="M61" s="242"/>
    </row>
    <row r="62" spans="1:13" ht="16" hidden="1" customHeight="1" x14ac:dyDescent="0.3">
      <c r="A62" s="202" t="s">
        <v>39</v>
      </c>
      <c r="B62" s="192"/>
      <c r="C62" s="178"/>
      <c r="D62" s="219"/>
      <c r="E62" s="247"/>
      <c r="F62" s="219"/>
      <c r="G62" s="247"/>
      <c r="H62" s="219"/>
      <c r="I62" s="247"/>
      <c r="J62" s="219"/>
      <c r="K62" s="247"/>
      <c r="L62" s="219"/>
      <c r="M62" s="247"/>
    </row>
    <row r="63" spans="1:13" ht="16" hidden="1" customHeight="1" x14ac:dyDescent="0.35">
      <c r="A63" s="203" t="s">
        <v>118</v>
      </c>
      <c r="B63" s="192"/>
      <c r="C63" s="178"/>
      <c r="D63" s="247"/>
      <c r="E63" s="247"/>
      <c r="F63" s="247"/>
      <c r="G63" s="247"/>
      <c r="H63" s="247"/>
      <c r="I63" s="247"/>
      <c r="J63" s="247"/>
      <c r="K63" s="247"/>
      <c r="L63" s="247"/>
      <c r="M63" s="247"/>
    </row>
    <row r="64" spans="1:13" ht="16" hidden="1" customHeight="1" x14ac:dyDescent="0.3">
      <c r="A64" s="194" t="s">
        <v>121</v>
      </c>
      <c r="B64" s="192">
        <v>7</v>
      </c>
      <c r="C64" s="232"/>
      <c r="D64" s="219">
        <v>0</v>
      </c>
      <c r="E64" s="219"/>
      <c r="F64" s="219">
        <v>0</v>
      </c>
      <c r="G64" s="219"/>
      <c r="H64" s="219">
        <v>0</v>
      </c>
      <c r="I64" s="219"/>
      <c r="J64" s="219">
        <v>-1335652</v>
      </c>
      <c r="K64" s="248"/>
      <c r="L64" s="247">
        <f t="shared" ref="L64:L65" si="4">SUM(H64:J64)</f>
        <v>-1335652</v>
      </c>
      <c r="M64" s="219"/>
    </row>
    <row r="65" spans="1:13" ht="19.399999999999999" hidden="1" customHeight="1" x14ac:dyDescent="0.3">
      <c r="A65" s="179" t="s">
        <v>121</v>
      </c>
      <c r="B65" s="192"/>
      <c r="C65" s="178"/>
      <c r="D65" s="219"/>
      <c r="E65" s="248"/>
      <c r="F65" s="219"/>
      <c r="G65" s="248"/>
      <c r="H65" s="219"/>
      <c r="I65" s="248"/>
      <c r="J65" s="219"/>
      <c r="K65" s="248"/>
      <c r="L65" s="247">
        <f t="shared" si="4"/>
        <v>0</v>
      </c>
      <c r="M65" s="248"/>
    </row>
    <row r="66" spans="1:13" ht="16" hidden="1" customHeight="1" x14ac:dyDescent="0.35">
      <c r="A66" s="203" t="s">
        <v>120</v>
      </c>
      <c r="B66" s="192"/>
      <c r="C66" s="178"/>
      <c r="D66" s="249">
        <f>SUM(D64:D65)</f>
        <v>0</v>
      </c>
      <c r="E66" s="248"/>
      <c r="F66" s="249">
        <f>SUM(F64:F65)</f>
        <v>0</v>
      </c>
      <c r="G66" s="248"/>
      <c r="H66" s="249">
        <f>SUM(H64:H65)</f>
        <v>0</v>
      </c>
      <c r="I66" s="248"/>
      <c r="J66" s="249">
        <f>SUM(J64:J65)</f>
        <v>-1335652</v>
      </c>
      <c r="K66" s="248"/>
      <c r="L66" s="249">
        <f>SUM(L64:L65)</f>
        <v>-1335652</v>
      </c>
      <c r="M66" s="248"/>
    </row>
    <row r="67" spans="1:13" ht="6.65" hidden="1" customHeight="1" x14ac:dyDescent="0.3">
      <c r="A67" s="202"/>
      <c r="B67" s="192"/>
      <c r="C67" s="178"/>
      <c r="D67" s="248"/>
      <c r="E67" s="246"/>
      <c r="F67" s="248"/>
      <c r="G67" s="246"/>
      <c r="H67" s="248"/>
      <c r="I67" s="246"/>
      <c r="J67" s="248"/>
      <c r="K67" s="246"/>
      <c r="L67" s="248"/>
      <c r="M67" s="242"/>
    </row>
    <row r="68" spans="1:13" s="212" customFormat="1" ht="16" hidden="1" customHeight="1" x14ac:dyDescent="0.3">
      <c r="A68" s="191" t="s">
        <v>75</v>
      </c>
      <c r="B68" s="192"/>
      <c r="C68" s="232"/>
      <c r="D68" s="246"/>
      <c r="E68" s="246"/>
      <c r="F68" s="246"/>
      <c r="G68" s="246"/>
      <c r="H68" s="246"/>
      <c r="I68" s="246"/>
      <c r="J68" s="246"/>
      <c r="K68" s="246"/>
      <c r="L68" s="246"/>
      <c r="M68" s="242"/>
    </row>
    <row r="69" spans="1:13" s="212" customFormat="1" ht="16" hidden="1" customHeight="1" x14ac:dyDescent="0.3">
      <c r="A69" s="194" t="s">
        <v>210</v>
      </c>
      <c r="B69" s="192"/>
      <c r="C69" s="232"/>
      <c r="D69" s="219">
        <v>0</v>
      </c>
      <c r="E69" s="219"/>
      <c r="F69" s="219">
        <v>0</v>
      </c>
      <c r="G69" s="219"/>
      <c r="H69" s="219">
        <v>0</v>
      </c>
      <c r="I69" s="219"/>
      <c r="J69" s="219" t="e">
        <f>#REF!</f>
        <v>#REF!</v>
      </c>
      <c r="K69" s="248"/>
      <c r="L69" s="247" t="e">
        <f t="shared" ref="L69:L70" si="5">SUM(J69,F69,D69)</f>
        <v>#REF!</v>
      </c>
      <c r="M69" s="242"/>
    </row>
    <row r="70" spans="1:13" s="212" customFormat="1" ht="16" hidden="1" customHeight="1" x14ac:dyDescent="0.3">
      <c r="A70" s="194" t="s">
        <v>211</v>
      </c>
      <c r="B70" s="192"/>
      <c r="C70" s="232"/>
      <c r="D70" s="219">
        <v>0</v>
      </c>
      <c r="E70" s="248"/>
      <c r="F70" s="219">
        <v>0</v>
      </c>
      <c r="G70" s="248"/>
      <c r="H70" s="219">
        <v>0</v>
      </c>
      <c r="I70" s="248"/>
      <c r="J70" s="218">
        <v>0</v>
      </c>
      <c r="K70" s="248"/>
      <c r="L70" s="247">
        <f t="shared" si="5"/>
        <v>0</v>
      </c>
      <c r="M70" s="242"/>
    </row>
    <row r="71" spans="1:13" s="212" customFormat="1" ht="16" hidden="1" customHeight="1" x14ac:dyDescent="0.3">
      <c r="A71" s="191" t="s">
        <v>76</v>
      </c>
      <c r="B71" s="192"/>
      <c r="C71" s="232"/>
      <c r="D71" s="249">
        <f>SUM(D69:D70)</f>
        <v>0</v>
      </c>
      <c r="E71" s="248"/>
      <c r="F71" s="249">
        <f>SUM(F69:F70)</f>
        <v>0</v>
      </c>
      <c r="G71" s="248"/>
      <c r="H71" s="249">
        <f>SUM(H69:H70)</f>
        <v>0</v>
      </c>
      <c r="I71" s="248"/>
      <c r="J71" s="249" t="e">
        <f>SUM(J69:J70)</f>
        <v>#REF!</v>
      </c>
      <c r="K71" s="248"/>
      <c r="L71" s="249" t="e">
        <f>SUM(L69:L70)</f>
        <v>#REF!</v>
      </c>
      <c r="M71" s="242"/>
    </row>
    <row r="72" spans="1:13" s="212" customFormat="1" ht="9" hidden="1" customHeight="1" x14ac:dyDescent="0.3">
      <c r="A72" s="191"/>
      <c r="B72" s="192"/>
      <c r="C72" s="232"/>
      <c r="D72" s="219"/>
      <c r="E72" s="248"/>
      <c r="F72" s="219"/>
      <c r="G72" s="248"/>
      <c r="H72" s="248"/>
      <c r="I72" s="248"/>
      <c r="J72" s="219"/>
      <c r="K72" s="248"/>
      <c r="L72" s="248"/>
      <c r="M72" s="242"/>
    </row>
    <row r="73" spans="1:13" s="212" customFormat="1" ht="19.399999999999999" hidden="1" customHeight="1" x14ac:dyDescent="0.3">
      <c r="A73" s="194" t="s">
        <v>70</v>
      </c>
      <c r="B73" s="192"/>
      <c r="C73" s="232"/>
      <c r="D73" s="219"/>
      <c r="E73" s="248"/>
      <c r="F73" s="219"/>
      <c r="G73" s="248"/>
      <c r="H73" s="248"/>
      <c r="I73" s="248"/>
      <c r="J73" s="219"/>
      <c r="K73" s="248"/>
      <c r="L73" s="246">
        <f t="shared" ref="L73:L75" si="6">SUM(J73,F73,D73)</f>
        <v>0</v>
      </c>
      <c r="M73" s="242"/>
    </row>
    <row r="74" spans="1:13" ht="19.399999999999999" hidden="1" customHeight="1" x14ac:dyDescent="0.3">
      <c r="A74" s="179" t="s">
        <v>156</v>
      </c>
      <c r="B74" s="192" t="s">
        <v>72</v>
      </c>
      <c r="C74" s="178"/>
      <c r="D74" s="219"/>
      <c r="E74" s="219"/>
      <c r="F74" s="219"/>
      <c r="G74" s="219"/>
      <c r="H74" s="219"/>
      <c r="I74" s="219"/>
      <c r="J74" s="219"/>
      <c r="K74" s="248"/>
      <c r="L74" s="246">
        <f t="shared" si="6"/>
        <v>0</v>
      </c>
      <c r="M74" s="244"/>
    </row>
    <row r="75" spans="1:13" ht="19.399999999999999" hidden="1" customHeight="1" x14ac:dyDescent="0.3">
      <c r="A75" s="179" t="s">
        <v>163</v>
      </c>
      <c r="B75" s="192" t="s">
        <v>72</v>
      </c>
      <c r="C75" s="178"/>
      <c r="D75" s="219"/>
      <c r="E75" s="219"/>
      <c r="F75" s="219"/>
      <c r="G75" s="219"/>
      <c r="H75" s="219"/>
      <c r="I75" s="219"/>
      <c r="J75" s="219"/>
      <c r="K75" s="248"/>
      <c r="L75" s="246">
        <f t="shared" si="6"/>
        <v>0</v>
      </c>
      <c r="M75" s="244"/>
    </row>
    <row r="76" spans="1:13" ht="6.65" hidden="1" customHeight="1" x14ac:dyDescent="0.3">
      <c r="A76" s="179"/>
      <c r="B76" s="192"/>
      <c r="C76" s="178"/>
      <c r="D76" s="247"/>
      <c r="E76" s="247"/>
      <c r="F76" s="247"/>
      <c r="G76" s="247"/>
      <c r="H76" s="247"/>
      <c r="I76" s="247"/>
      <c r="J76" s="247"/>
      <c r="K76" s="247"/>
      <c r="L76" s="247"/>
      <c r="M76" s="244"/>
    </row>
    <row r="77" spans="1:13" ht="16" hidden="1" customHeight="1" thickBot="1" x14ac:dyDescent="0.35">
      <c r="A77" s="202" t="s">
        <v>234</v>
      </c>
      <c r="B77" s="192"/>
      <c r="C77" s="178"/>
      <c r="D77" s="252">
        <f>SUM(D54,D66,D71)</f>
        <v>246430</v>
      </c>
      <c r="E77" s="246"/>
      <c r="F77" s="252">
        <f>SUM(F54,F66,F71)</f>
        <v>305878</v>
      </c>
      <c r="G77" s="246"/>
      <c r="H77" s="252">
        <f>SUM(H54,H66,H71)</f>
        <v>6200</v>
      </c>
      <c r="I77" s="246"/>
      <c r="J77" s="252" t="e">
        <f>SUM(J54,J66,J71)</f>
        <v>#REF!</v>
      </c>
      <c r="K77" s="246"/>
      <c r="L77" s="252" t="e">
        <f>SUM(L54,L66,L71)</f>
        <v>#REF!</v>
      </c>
      <c r="M77" s="244"/>
    </row>
    <row r="78" spans="1:13" ht="18.649999999999999" customHeight="1" x14ac:dyDescent="0.3">
      <c r="A78" s="202"/>
      <c r="B78" s="192"/>
      <c r="C78" s="178"/>
      <c r="D78" s="262"/>
      <c r="E78" s="262"/>
      <c r="F78" s="262"/>
      <c r="G78" s="262"/>
      <c r="H78" s="262"/>
      <c r="I78" s="262"/>
      <c r="J78" s="262"/>
      <c r="K78" s="262"/>
      <c r="L78" s="262"/>
      <c r="M78" s="244"/>
    </row>
  </sheetData>
  <sheetProtection formatCells="0" formatColumns="0" formatRows="0" insertColumns="0" insertRows="0" insertHyperlinks="0" deleteColumns="0" deleteRows="0" sort="0" autoFilter="0" pivotTables="0"/>
  <mergeCells count="5">
    <mergeCell ref="D3:L3"/>
    <mergeCell ref="D8:L8"/>
    <mergeCell ref="D42:L42"/>
    <mergeCell ref="D47:L47"/>
    <mergeCell ref="H4:J4"/>
  </mergeCells>
  <pageMargins left="0.55000000000000004" right="0.55000000000000004" top="0.48" bottom="0.25" header="0.5" footer="0.5"/>
  <pageSetup paperSize="9" scale="97" firstPageNumber="7" fitToHeight="0" orientation="landscape" useFirstPageNumber="1" r:id="rId1"/>
  <headerFooter>
    <oddFooter>&amp;L   
 The accompanying notes form an integral part of the interim financial statements.
&amp;C&amp;"Angsana New,Italic"&amp;14
&amp;"Angsana New,Regular"&amp;P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FF472-F702-435A-9A7E-C381801138AD}">
  <sheetPr>
    <tabColor rgb="FF92D050"/>
    <pageSetUpPr fitToPage="1"/>
  </sheetPr>
  <dimension ref="A1:O71"/>
  <sheetViews>
    <sheetView view="pageBreakPreview" topLeftCell="A4" zoomScale="71" zoomScaleNormal="100" zoomScaleSheetLayoutView="71" workbookViewId="0">
      <selection activeCell="R56" sqref="R56:R82"/>
    </sheetView>
  </sheetViews>
  <sheetFormatPr defaultColWidth="9.09765625" defaultRowHeight="23.25" customHeight="1" x14ac:dyDescent="0.3"/>
  <cols>
    <col min="1" max="1" width="58" style="4" customWidth="1"/>
    <col min="2" max="2" width="12.8984375" style="149" customWidth="1"/>
    <col min="3" max="3" width="0.8984375" style="52" customWidth="1"/>
    <col min="4" max="4" width="16.3984375" style="52" customWidth="1"/>
    <col min="5" max="5" width="0.8984375" style="52" customWidth="1"/>
    <col min="6" max="6" width="16.3984375" style="145" customWidth="1"/>
    <col min="7" max="7" width="0.8984375" style="52" customWidth="1"/>
    <col min="8" max="8" width="16.3984375" style="52" customWidth="1"/>
    <col min="9" max="9" width="0.8984375" style="52" customWidth="1"/>
    <col min="10" max="10" width="16.3984375" style="145" customWidth="1"/>
    <col min="11" max="11" width="0.8984375" style="52" customWidth="1"/>
    <col min="12" max="12" width="16.3984375" style="145" customWidth="1"/>
    <col min="13" max="14" width="1.3984375" style="2" customWidth="1"/>
    <col min="15" max="16384" width="9.09765625" style="2"/>
  </cols>
  <sheetData>
    <row r="1" spans="1:15" s="19" customFormat="1" ht="19.399999999999999" customHeight="1" x14ac:dyDescent="0.4">
      <c r="A1" s="20" t="str">
        <f>'BS 2-3'!A1</f>
        <v>T.Man Pharmaceutical Public Company Limited and its Subsidiaries</v>
      </c>
      <c r="B1" s="149"/>
      <c r="C1" s="52"/>
      <c r="D1" s="52"/>
      <c r="E1" s="52"/>
      <c r="F1" s="145"/>
      <c r="G1" s="52"/>
      <c r="H1" s="52"/>
      <c r="I1" s="52"/>
      <c r="J1" s="145"/>
      <c r="K1" s="52"/>
      <c r="L1" s="145"/>
    </row>
    <row r="2" spans="1:15" s="21" customFormat="1" ht="19.399999999999999" customHeight="1" x14ac:dyDescent="0.35">
      <c r="A2" s="26" t="s">
        <v>79</v>
      </c>
      <c r="B2" s="149"/>
      <c r="C2" s="52"/>
      <c r="D2" s="52"/>
      <c r="E2" s="52"/>
      <c r="F2" s="145"/>
      <c r="G2" s="52"/>
      <c r="H2" s="52"/>
      <c r="I2" s="52"/>
      <c r="J2" s="145"/>
      <c r="K2" s="52"/>
      <c r="L2" s="145"/>
    </row>
    <row r="3" spans="1:15" ht="19.399999999999999" customHeight="1" x14ac:dyDescent="0.3">
      <c r="A3" s="51"/>
      <c r="D3" s="300" t="s">
        <v>193</v>
      </c>
      <c r="E3" s="300"/>
      <c r="F3" s="300"/>
      <c r="G3" s="300"/>
      <c r="H3" s="300"/>
      <c r="I3" s="300"/>
      <c r="J3" s="300"/>
      <c r="K3" s="300"/>
      <c r="L3" s="300"/>
    </row>
    <row r="4" spans="1:15" ht="17.5" customHeight="1" x14ac:dyDescent="0.3">
      <c r="A4" s="51"/>
      <c r="B4" s="51"/>
      <c r="C4" s="149"/>
      <c r="E4" s="54"/>
      <c r="G4" s="143"/>
      <c r="H4" s="302" t="s">
        <v>181</v>
      </c>
      <c r="I4" s="302"/>
      <c r="J4" s="302"/>
      <c r="K4" s="143"/>
    </row>
    <row r="5" spans="1:15" ht="17.5" customHeight="1" x14ac:dyDescent="0.3">
      <c r="A5" s="51"/>
      <c r="B5" s="143"/>
      <c r="C5" s="142"/>
      <c r="D5" s="143" t="s">
        <v>95</v>
      </c>
      <c r="F5" s="154"/>
      <c r="G5" s="143"/>
      <c r="H5" s="143"/>
      <c r="I5" s="143"/>
      <c r="J5" s="154"/>
      <c r="K5" s="143"/>
      <c r="M5" s="3"/>
    </row>
    <row r="6" spans="1:15" ht="17.5" customHeight="1" x14ac:dyDescent="0.3">
      <c r="A6" s="51"/>
      <c r="B6" s="143"/>
      <c r="C6" s="142"/>
      <c r="D6" s="143" t="s">
        <v>182</v>
      </c>
      <c r="F6" s="154"/>
      <c r="G6" s="143"/>
      <c r="H6" s="143"/>
      <c r="I6" s="143"/>
      <c r="J6" s="154"/>
      <c r="K6" s="143"/>
      <c r="L6" s="154"/>
      <c r="M6" s="3"/>
    </row>
    <row r="7" spans="1:15" ht="17.5" customHeight="1" x14ac:dyDescent="0.3">
      <c r="A7" s="51"/>
      <c r="B7" s="142" t="s">
        <v>25</v>
      </c>
      <c r="C7" s="142"/>
      <c r="D7" s="143" t="s">
        <v>183</v>
      </c>
      <c r="F7" s="154" t="s">
        <v>177</v>
      </c>
      <c r="G7" s="143"/>
      <c r="H7" s="143" t="s">
        <v>218</v>
      </c>
      <c r="I7" s="143"/>
      <c r="J7" s="154" t="s">
        <v>30</v>
      </c>
      <c r="K7" s="143"/>
      <c r="L7" s="154" t="s">
        <v>170</v>
      </c>
      <c r="M7" s="3"/>
    </row>
    <row r="8" spans="1:15" ht="17.5" customHeight="1" x14ac:dyDescent="0.3">
      <c r="A8" s="52"/>
      <c r="B8" s="142"/>
      <c r="D8" s="303" t="s">
        <v>51</v>
      </c>
      <c r="E8" s="303"/>
      <c r="F8" s="303"/>
      <c r="G8" s="303"/>
      <c r="H8" s="303"/>
      <c r="I8" s="303"/>
      <c r="J8" s="303"/>
      <c r="K8" s="303"/>
      <c r="L8" s="303"/>
      <c r="M8" s="7"/>
      <c r="N8" s="6"/>
      <c r="O8" s="3"/>
    </row>
    <row r="9" spans="1:15" ht="16" hidden="1" customHeight="1" x14ac:dyDescent="0.3">
      <c r="A9" s="53" t="s">
        <v>231</v>
      </c>
      <c r="B9" s="142"/>
      <c r="D9" s="142"/>
      <c r="E9" s="142"/>
      <c r="F9" s="142"/>
      <c r="G9" s="142"/>
      <c r="H9" s="142"/>
      <c r="I9" s="142"/>
      <c r="J9" s="142"/>
      <c r="K9" s="142"/>
      <c r="L9" s="142"/>
      <c r="M9" s="7"/>
      <c r="N9" s="6"/>
      <c r="O9" s="3"/>
    </row>
    <row r="10" spans="1:15" ht="19.399999999999999" hidden="1" customHeight="1" x14ac:dyDescent="0.3">
      <c r="A10" s="148" t="s">
        <v>215</v>
      </c>
      <c r="B10" s="142"/>
      <c r="C10" s="149"/>
      <c r="D10" s="146">
        <v>22222</v>
      </c>
      <c r="E10" s="146"/>
      <c r="F10" s="146">
        <v>22222</v>
      </c>
      <c r="G10" s="146"/>
      <c r="H10" s="146"/>
      <c r="I10" s="146"/>
      <c r="J10" s="146">
        <v>22222</v>
      </c>
      <c r="K10" s="146"/>
      <c r="L10" s="146">
        <v>22222</v>
      </c>
      <c r="M10" s="8"/>
    </row>
    <row r="11" spans="1:15" ht="19.399999999999999" hidden="1" customHeight="1" x14ac:dyDescent="0.3">
      <c r="A11" s="147" t="s">
        <v>167</v>
      </c>
      <c r="B11" s="142" t="s">
        <v>72</v>
      </c>
      <c r="C11" s="54"/>
      <c r="D11" s="156">
        <v>0</v>
      </c>
      <c r="E11" s="150"/>
      <c r="F11" s="156">
        <v>0</v>
      </c>
      <c r="G11" s="150"/>
      <c r="H11" s="150"/>
      <c r="I11" s="150"/>
      <c r="J11" s="150">
        <v>123</v>
      </c>
      <c r="K11" s="150"/>
      <c r="L11" s="150">
        <v>123</v>
      </c>
      <c r="M11" s="10"/>
    </row>
    <row r="12" spans="1:15" ht="19.399999999999999" hidden="1" customHeight="1" x14ac:dyDescent="0.3">
      <c r="A12" s="147" t="s">
        <v>38</v>
      </c>
      <c r="B12" s="142" t="s">
        <v>72</v>
      </c>
      <c r="C12" s="54"/>
      <c r="D12" s="157">
        <v>0</v>
      </c>
      <c r="E12" s="150"/>
      <c r="F12" s="157">
        <v>0</v>
      </c>
      <c r="G12" s="150"/>
      <c r="H12" s="150"/>
      <c r="I12" s="150"/>
      <c r="J12" s="150">
        <v>123</v>
      </c>
      <c r="K12" s="150"/>
      <c r="L12" s="150">
        <v>123</v>
      </c>
      <c r="M12" s="10"/>
    </row>
    <row r="13" spans="1:15" ht="16" hidden="1" customHeight="1" x14ac:dyDescent="0.3">
      <c r="A13" s="148" t="s">
        <v>172</v>
      </c>
      <c r="B13" s="142"/>
      <c r="C13" s="54"/>
      <c r="D13" s="160">
        <v>187299</v>
      </c>
      <c r="E13" s="160"/>
      <c r="F13" s="160">
        <v>305878</v>
      </c>
      <c r="G13" s="160"/>
      <c r="H13" s="160">
        <v>0</v>
      </c>
      <c r="I13" s="160"/>
      <c r="J13" s="160">
        <v>311016</v>
      </c>
      <c r="K13" s="160"/>
      <c r="L13" s="160">
        <f>SUM(H13:J13,F13,D13)</f>
        <v>804193</v>
      </c>
      <c r="M13" s="10"/>
    </row>
    <row r="14" spans="1:15" s="5" customFormat="1" ht="6.65" hidden="1" customHeight="1" x14ac:dyDescent="0.3">
      <c r="A14" s="144"/>
      <c r="B14" s="142"/>
      <c r="C14" s="54"/>
      <c r="D14" s="160"/>
      <c r="E14" s="160"/>
      <c r="F14" s="160"/>
      <c r="G14" s="160"/>
      <c r="H14" s="160"/>
      <c r="I14" s="160"/>
      <c r="J14" s="160"/>
      <c r="K14" s="160"/>
      <c r="L14" s="160"/>
      <c r="M14" s="8"/>
    </row>
    <row r="15" spans="1:15" ht="16" hidden="1" customHeight="1" x14ac:dyDescent="0.3">
      <c r="A15" s="144" t="s">
        <v>39</v>
      </c>
      <c r="B15" s="142"/>
      <c r="C15" s="143"/>
      <c r="D15" s="151"/>
      <c r="E15" s="167"/>
      <c r="F15" s="151"/>
      <c r="G15" s="167"/>
      <c r="H15" s="167"/>
      <c r="I15" s="167"/>
      <c r="J15" s="151"/>
      <c r="K15" s="167"/>
      <c r="L15" s="151"/>
      <c r="M15" s="10"/>
    </row>
    <row r="16" spans="1:15" ht="16" hidden="1" customHeight="1" x14ac:dyDescent="0.35">
      <c r="A16" s="152" t="s">
        <v>118</v>
      </c>
      <c r="B16" s="142"/>
      <c r="C16" s="143"/>
      <c r="D16" s="167"/>
      <c r="E16" s="167"/>
      <c r="F16" s="167"/>
      <c r="G16" s="167"/>
      <c r="H16" s="167"/>
      <c r="I16" s="167"/>
      <c r="J16" s="167"/>
      <c r="K16" s="167"/>
      <c r="L16" s="167"/>
      <c r="M16" s="10"/>
    </row>
    <row r="17" spans="1:14" ht="16" hidden="1" customHeight="1" x14ac:dyDescent="0.3">
      <c r="A17" s="52" t="s">
        <v>240</v>
      </c>
      <c r="B17" s="142">
        <v>4</v>
      </c>
      <c r="C17" s="143"/>
      <c r="D17" s="151">
        <v>59131</v>
      </c>
      <c r="E17" s="151"/>
      <c r="F17" s="151">
        <v>0</v>
      </c>
      <c r="G17" s="151"/>
      <c r="H17" s="151">
        <v>0</v>
      </c>
      <c r="I17" s="151"/>
      <c r="J17" s="151">
        <v>0</v>
      </c>
      <c r="K17" s="151"/>
      <c r="L17" s="167">
        <f t="shared" ref="L17:L18" si="0">SUM(J17,F17,D17)</f>
        <v>59131</v>
      </c>
      <c r="M17" s="8"/>
    </row>
    <row r="18" spans="1:14" ht="19.399999999999999" hidden="1" customHeight="1" x14ac:dyDescent="0.3">
      <c r="A18" s="52" t="s">
        <v>121</v>
      </c>
      <c r="B18" s="142">
        <v>6</v>
      </c>
      <c r="C18" s="143"/>
      <c r="D18" s="151"/>
      <c r="E18" s="151"/>
      <c r="F18" s="151"/>
      <c r="G18" s="151"/>
      <c r="H18" s="151"/>
      <c r="I18" s="151"/>
      <c r="J18" s="151"/>
      <c r="K18" s="151"/>
      <c r="L18" s="167">
        <f t="shared" si="0"/>
        <v>0</v>
      </c>
      <c r="M18" s="8"/>
    </row>
    <row r="19" spans="1:14" ht="16" hidden="1" customHeight="1" x14ac:dyDescent="0.35">
      <c r="A19" s="152" t="s">
        <v>120</v>
      </c>
      <c r="B19" s="142"/>
      <c r="C19" s="143"/>
      <c r="D19" s="168">
        <f>SUM(D17:D18)</f>
        <v>59131</v>
      </c>
      <c r="E19" s="159"/>
      <c r="F19" s="168">
        <f>SUM(F17:F18)</f>
        <v>0</v>
      </c>
      <c r="G19" s="159"/>
      <c r="H19" s="168">
        <f>SUM(H17:H18)</f>
        <v>0</v>
      </c>
      <c r="I19" s="159"/>
      <c r="J19" s="168">
        <f>SUM(J17:J18)</f>
        <v>0</v>
      </c>
      <c r="K19" s="159"/>
      <c r="L19" s="168">
        <f>SUM(L17:L18)</f>
        <v>59131</v>
      </c>
      <c r="M19" s="8"/>
    </row>
    <row r="20" spans="1:14" ht="6" hidden="1" customHeight="1" x14ac:dyDescent="0.3">
      <c r="A20" s="144"/>
      <c r="B20" s="142"/>
      <c r="C20" s="143"/>
      <c r="D20" s="159"/>
      <c r="E20" s="160"/>
      <c r="F20" s="159"/>
      <c r="G20" s="160"/>
      <c r="H20" s="160"/>
      <c r="I20" s="160"/>
      <c r="J20" s="159"/>
      <c r="K20" s="160"/>
      <c r="L20" s="159"/>
      <c r="M20" s="8"/>
    </row>
    <row r="21" spans="1:14" s="5" customFormat="1" ht="16" hidden="1" customHeight="1" x14ac:dyDescent="0.3">
      <c r="A21" s="53" t="s">
        <v>75</v>
      </c>
      <c r="B21" s="142"/>
      <c r="C21" s="54"/>
      <c r="D21" s="160"/>
      <c r="E21" s="160"/>
      <c r="F21" s="160"/>
      <c r="G21" s="160"/>
      <c r="H21" s="160"/>
      <c r="I21" s="160"/>
      <c r="J21" s="160"/>
      <c r="K21" s="160"/>
      <c r="L21" s="160"/>
      <c r="M21" s="8"/>
    </row>
    <row r="22" spans="1:14" s="5" customFormat="1" ht="16" hidden="1" customHeight="1" x14ac:dyDescent="0.3">
      <c r="A22" s="51" t="s">
        <v>210</v>
      </c>
      <c r="B22" s="142"/>
      <c r="C22" s="54"/>
      <c r="D22" s="151">
        <v>0</v>
      </c>
      <c r="E22" s="151"/>
      <c r="F22" s="151">
        <v>0</v>
      </c>
      <c r="G22" s="151"/>
      <c r="H22" s="151">
        <v>0</v>
      </c>
      <c r="I22" s="151"/>
      <c r="J22" s="151" t="e">
        <f>#REF!</f>
        <v>#REF!</v>
      </c>
      <c r="K22" s="159"/>
      <c r="L22" s="167" t="e">
        <f>SUM(J22,F22,D22)</f>
        <v>#REF!</v>
      </c>
      <c r="M22" s="8"/>
    </row>
    <row r="23" spans="1:14" s="5" customFormat="1" ht="16" hidden="1" customHeight="1" x14ac:dyDescent="0.3">
      <c r="A23" s="51" t="s">
        <v>211</v>
      </c>
      <c r="B23" s="142"/>
      <c r="C23" s="54"/>
      <c r="D23" s="151">
        <v>0</v>
      </c>
      <c r="E23" s="159"/>
      <c r="F23" s="151">
        <v>0</v>
      </c>
      <c r="G23" s="159"/>
      <c r="H23" s="151">
        <v>0</v>
      </c>
      <c r="I23" s="159"/>
      <c r="J23" s="158">
        <v>0</v>
      </c>
      <c r="K23" s="159"/>
      <c r="L23" s="167">
        <f>SUM(J23,F23,D23)</f>
        <v>0</v>
      </c>
      <c r="M23" s="8"/>
    </row>
    <row r="24" spans="1:14" s="5" customFormat="1" ht="16" hidden="1" customHeight="1" x14ac:dyDescent="0.3">
      <c r="A24" s="53" t="s">
        <v>76</v>
      </c>
      <c r="B24" s="142"/>
      <c r="C24" s="54"/>
      <c r="D24" s="168">
        <f>SUM(D22:D23)</f>
        <v>0</v>
      </c>
      <c r="E24" s="159"/>
      <c r="F24" s="168">
        <f>SUM(F22:F23)</f>
        <v>0</v>
      </c>
      <c r="G24" s="159"/>
      <c r="H24" s="168">
        <f>SUM(H22:H23)</f>
        <v>0</v>
      </c>
      <c r="I24" s="159"/>
      <c r="J24" s="168" t="e">
        <f>SUM(J22:J23)</f>
        <v>#REF!</v>
      </c>
      <c r="K24" s="159"/>
      <c r="L24" s="168" t="e">
        <f>SUM(L22:L23)</f>
        <v>#REF!</v>
      </c>
      <c r="M24" s="8"/>
    </row>
    <row r="25" spans="1:14" s="5" customFormat="1" ht="9" hidden="1" customHeight="1" x14ac:dyDescent="0.3">
      <c r="A25" s="53"/>
      <c r="B25" s="142"/>
      <c r="C25" s="54"/>
      <c r="D25" s="167"/>
      <c r="E25" s="160"/>
      <c r="F25" s="167"/>
      <c r="G25" s="160"/>
      <c r="H25" s="160"/>
      <c r="I25" s="160"/>
      <c r="J25" s="167"/>
      <c r="K25" s="160"/>
      <c r="L25" s="160"/>
      <c r="M25" s="8"/>
    </row>
    <row r="26" spans="1:14" s="5" customFormat="1" ht="19.399999999999999" hidden="1" customHeight="1" x14ac:dyDescent="0.3">
      <c r="A26" s="51" t="s">
        <v>70</v>
      </c>
      <c r="B26" s="142"/>
      <c r="C26" s="54"/>
      <c r="D26" s="167"/>
      <c r="E26" s="160"/>
      <c r="F26" s="167"/>
      <c r="G26" s="160"/>
      <c r="H26" s="160"/>
      <c r="I26" s="160"/>
      <c r="J26" s="167"/>
      <c r="K26" s="160"/>
      <c r="L26" s="160">
        <f t="shared" ref="L26:L28" si="1">SUM(J26,F26,D26)</f>
        <v>0</v>
      </c>
      <c r="M26" s="8"/>
    </row>
    <row r="27" spans="1:14" ht="19.399999999999999" hidden="1" customHeight="1" x14ac:dyDescent="0.3">
      <c r="A27" s="52" t="s">
        <v>59</v>
      </c>
      <c r="B27" s="142" t="s">
        <v>72</v>
      </c>
      <c r="C27" s="143"/>
      <c r="D27" s="167"/>
      <c r="E27" s="167"/>
      <c r="F27" s="167"/>
      <c r="G27" s="167"/>
      <c r="H27" s="167"/>
      <c r="I27" s="167"/>
      <c r="J27" s="167"/>
      <c r="K27" s="160"/>
      <c r="L27" s="160">
        <f t="shared" si="1"/>
        <v>0</v>
      </c>
      <c r="M27" s="10"/>
    </row>
    <row r="28" spans="1:14" ht="0.65" hidden="1" customHeight="1" x14ac:dyDescent="0.3">
      <c r="A28" s="52" t="s">
        <v>163</v>
      </c>
      <c r="B28" s="142" t="s">
        <v>72</v>
      </c>
      <c r="C28" s="143"/>
      <c r="D28" s="167"/>
      <c r="E28" s="167"/>
      <c r="F28" s="167"/>
      <c r="G28" s="167"/>
      <c r="H28" s="167"/>
      <c r="I28" s="167"/>
      <c r="J28" s="167"/>
      <c r="K28" s="160"/>
      <c r="L28" s="160">
        <f t="shared" si="1"/>
        <v>0</v>
      </c>
      <c r="M28" s="10"/>
    </row>
    <row r="29" spans="1:14" ht="6.65" hidden="1" customHeight="1" x14ac:dyDescent="0.3">
      <c r="A29" s="52"/>
      <c r="B29" s="142"/>
      <c r="C29" s="143"/>
      <c r="D29" s="167"/>
      <c r="E29" s="167"/>
      <c r="F29" s="167"/>
      <c r="G29" s="167"/>
      <c r="H29" s="167"/>
      <c r="I29" s="167"/>
      <c r="J29" s="167"/>
      <c r="K29" s="167"/>
      <c r="L29" s="167"/>
      <c r="M29" s="10"/>
    </row>
    <row r="30" spans="1:14" ht="16" hidden="1" customHeight="1" thickBot="1" x14ac:dyDescent="0.35">
      <c r="A30" s="144" t="s">
        <v>232</v>
      </c>
      <c r="B30" s="142"/>
      <c r="C30" s="143"/>
      <c r="D30" s="173">
        <f>SUM(D13,D24,D26:D28,D19)</f>
        <v>246430</v>
      </c>
      <c r="E30" s="160"/>
      <c r="F30" s="173">
        <f>SUM(F13,F24,F26:F28,F19)</f>
        <v>305878</v>
      </c>
      <c r="G30" s="160"/>
      <c r="H30" s="173">
        <f>SUM(H13,H24,H26:H28,H19)</f>
        <v>0</v>
      </c>
      <c r="I30" s="160"/>
      <c r="J30" s="173" t="e">
        <f>SUM(J13,J24,J26:J28,J19)</f>
        <v>#REF!</v>
      </c>
      <c r="K30" s="160"/>
      <c r="L30" s="173" t="e">
        <f>SUM(L13,L24,L26:L28,L19)</f>
        <v>#REF!</v>
      </c>
      <c r="M30" s="10"/>
    </row>
    <row r="31" spans="1:14" ht="16" hidden="1" customHeight="1" thickTop="1" x14ac:dyDescent="0.3">
      <c r="A31" s="144"/>
      <c r="B31" s="142"/>
      <c r="C31" s="143"/>
      <c r="D31" s="160"/>
      <c r="E31" s="160"/>
      <c r="F31" s="160"/>
      <c r="G31" s="160"/>
      <c r="H31" s="160"/>
      <c r="I31" s="160"/>
      <c r="J31" s="160"/>
      <c r="K31" s="160"/>
      <c r="L31" s="160"/>
      <c r="M31" s="10"/>
    </row>
    <row r="32" spans="1:14" s="19" customFormat="1" ht="19.399999999999999" hidden="1" customHeight="1" x14ac:dyDescent="0.4">
      <c r="A32" s="20" t="str">
        <f>A1</f>
        <v>T.Man Pharmaceutical Public Company Limited and its Subsidiaries</v>
      </c>
      <c r="B32" s="149"/>
      <c r="C32" s="52"/>
      <c r="D32" s="145"/>
      <c r="E32" s="161"/>
      <c r="F32" s="145"/>
      <c r="G32" s="161"/>
      <c r="H32" s="161"/>
      <c r="I32" s="161"/>
      <c r="J32" s="145"/>
      <c r="K32" s="161"/>
      <c r="L32" s="145"/>
      <c r="N32" s="25"/>
    </row>
    <row r="33" spans="1:15" s="26" customFormat="1" ht="19.399999999999999" hidden="1" customHeight="1" x14ac:dyDescent="0.35">
      <c r="A33" s="26" t="s">
        <v>79</v>
      </c>
      <c r="B33" s="149"/>
      <c r="C33" s="52"/>
      <c r="D33" s="145"/>
      <c r="E33" s="161"/>
      <c r="F33" s="145"/>
      <c r="G33" s="161"/>
      <c r="H33" s="161"/>
      <c r="I33" s="161"/>
      <c r="J33" s="145"/>
      <c r="K33" s="161"/>
      <c r="L33" s="145"/>
      <c r="M33" s="21"/>
      <c r="N33" s="24"/>
    </row>
    <row r="34" spans="1:15" ht="19.399999999999999" hidden="1" customHeight="1" x14ac:dyDescent="0.3">
      <c r="A34" s="51"/>
      <c r="D34" s="306" t="s">
        <v>193</v>
      </c>
      <c r="E34" s="306"/>
      <c r="F34" s="306"/>
      <c r="G34" s="306"/>
      <c r="H34" s="306"/>
      <c r="I34" s="306"/>
      <c r="J34" s="306"/>
      <c r="K34" s="306"/>
      <c r="L34" s="306"/>
    </row>
    <row r="35" spans="1:15" ht="16.5" hidden="1" customHeight="1" x14ac:dyDescent="0.3">
      <c r="A35" s="51"/>
      <c r="B35" s="51"/>
      <c r="C35" s="149"/>
      <c r="D35" s="145"/>
      <c r="E35" s="162"/>
      <c r="G35" s="153"/>
      <c r="H35" s="153"/>
      <c r="I35" s="153"/>
      <c r="J35" s="170" t="s">
        <v>181</v>
      </c>
      <c r="K35" s="153"/>
    </row>
    <row r="36" spans="1:15" ht="19.399999999999999" hidden="1" customHeight="1" x14ac:dyDescent="0.3">
      <c r="A36" s="51"/>
      <c r="B36" s="143"/>
      <c r="C36" s="142"/>
      <c r="D36" s="154" t="s">
        <v>95</v>
      </c>
      <c r="E36" s="161"/>
      <c r="F36" s="154"/>
      <c r="G36" s="153"/>
      <c r="H36" s="153"/>
      <c r="I36" s="153"/>
      <c r="J36" s="154"/>
      <c r="K36" s="153"/>
      <c r="M36" s="3"/>
    </row>
    <row r="37" spans="1:15" ht="19.399999999999999" hidden="1" customHeight="1" x14ac:dyDescent="0.3">
      <c r="A37" s="51"/>
      <c r="B37" s="143"/>
      <c r="C37" s="142"/>
      <c r="D37" s="154" t="s">
        <v>182</v>
      </c>
      <c r="E37" s="161"/>
      <c r="F37" s="154" t="s">
        <v>98</v>
      </c>
      <c r="G37" s="153"/>
      <c r="H37" s="153"/>
      <c r="I37" s="153"/>
      <c r="J37" s="154"/>
      <c r="K37" s="153"/>
      <c r="L37" s="154" t="s">
        <v>36</v>
      </c>
      <c r="M37" s="3"/>
    </row>
    <row r="38" spans="1:15" ht="19.399999999999999" hidden="1" customHeight="1" x14ac:dyDescent="0.3">
      <c r="A38" s="51"/>
      <c r="B38" s="142" t="s">
        <v>25</v>
      </c>
      <c r="C38" s="142"/>
      <c r="D38" s="154" t="s">
        <v>183</v>
      </c>
      <c r="E38" s="161"/>
      <c r="F38" s="154" t="s">
        <v>97</v>
      </c>
      <c r="G38" s="153"/>
      <c r="H38" s="153"/>
      <c r="I38" s="153"/>
      <c r="J38" s="154" t="s">
        <v>30</v>
      </c>
      <c r="K38" s="153"/>
      <c r="L38" s="154" t="s">
        <v>37</v>
      </c>
      <c r="M38" s="3"/>
    </row>
    <row r="39" spans="1:15" ht="19.399999999999999" hidden="1" customHeight="1" x14ac:dyDescent="0.3">
      <c r="A39" s="52"/>
      <c r="B39" s="142"/>
      <c r="D39" s="307" t="s">
        <v>51</v>
      </c>
      <c r="E39" s="307"/>
      <c r="F39" s="307"/>
      <c r="G39" s="307"/>
      <c r="H39" s="307"/>
      <c r="I39" s="307"/>
      <c r="J39" s="307"/>
      <c r="K39" s="307"/>
      <c r="L39" s="307"/>
      <c r="M39" s="7"/>
      <c r="N39" s="6"/>
      <c r="O39" s="3"/>
    </row>
    <row r="40" spans="1:15" ht="16" customHeight="1" x14ac:dyDescent="0.3">
      <c r="A40" s="53" t="s">
        <v>252</v>
      </c>
      <c r="B40" s="142"/>
      <c r="D40" s="172"/>
      <c r="E40" s="172"/>
      <c r="F40" s="172"/>
      <c r="G40" s="172"/>
      <c r="H40" s="172"/>
      <c r="I40" s="172"/>
      <c r="J40" s="172"/>
      <c r="K40" s="172"/>
      <c r="L40" s="172"/>
      <c r="M40" s="7"/>
    </row>
    <row r="41" spans="1:15" ht="19.399999999999999" hidden="1" customHeight="1" x14ac:dyDescent="0.3">
      <c r="A41" s="148" t="s">
        <v>216</v>
      </c>
      <c r="B41" s="142"/>
      <c r="C41" s="149"/>
      <c r="D41" s="159">
        <v>22222</v>
      </c>
      <c r="E41" s="159"/>
      <c r="F41" s="159">
        <v>22222</v>
      </c>
      <c r="G41" s="159"/>
      <c r="H41" s="159"/>
      <c r="I41" s="159"/>
      <c r="J41" s="159">
        <v>22222</v>
      </c>
      <c r="K41" s="159"/>
      <c r="L41" s="159">
        <v>22222</v>
      </c>
      <c r="M41" s="8"/>
    </row>
    <row r="42" spans="1:15" ht="19.399999999999999" hidden="1" customHeight="1" x14ac:dyDescent="0.3">
      <c r="A42" s="147" t="s">
        <v>167</v>
      </c>
      <c r="B42" s="142" t="s">
        <v>72</v>
      </c>
      <c r="C42" s="54"/>
      <c r="D42" s="151">
        <v>0</v>
      </c>
      <c r="E42" s="151"/>
      <c r="F42" s="151">
        <v>0</v>
      </c>
      <c r="G42" s="151"/>
      <c r="H42" s="151"/>
      <c r="I42" s="151"/>
      <c r="J42" s="151">
        <v>123</v>
      </c>
      <c r="K42" s="151"/>
      <c r="L42" s="151">
        <v>123</v>
      </c>
      <c r="M42" s="10"/>
    </row>
    <row r="43" spans="1:15" ht="19.399999999999999" hidden="1" customHeight="1" x14ac:dyDescent="0.3">
      <c r="A43" s="147" t="s">
        <v>38</v>
      </c>
      <c r="B43" s="142" t="s">
        <v>72</v>
      </c>
      <c r="C43" s="54"/>
      <c r="D43" s="158">
        <v>0</v>
      </c>
      <c r="E43" s="151"/>
      <c r="F43" s="158">
        <v>0</v>
      </c>
      <c r="G43" s="151"/>
      <c r="H43" s="151"/>
      <c r="I43" s="151"/>
      <c r="J43" s="158">
        <v>123</v>
      </c>
      <c r="K43" s="151"/>
      <c r="L43" s="158">
        <v>123</v>
      </c>
      <c r="M43" s="10"/>
    </row>
    <row r="44" spans="1:15" ht="19.399999999999999" hidden="1" customHeight="1" x14ac:dyDescent="0.3">
      <c r="A44" s="148" t="s">
        <v>217</v>
      </c>
      <c r="B44" s="142" t="s">
        <v>72</v>
      </c>
      <c r="C44" s="54"/>
      <c r="D44" s="168">
        <v>22222</v>
      </c>
      <c r="E44" s="159"/>
      <c r="F44" s="168">
        <v>22222</v>
      </c>
      <c r="G44" s="159"/>
      <c r="H44" s="159"/>
      <c r="I44" s="159"/>
      <c r="J44" s="168">
        <v>22222</v>
      </c>
      <c r="K44" s="159"/>
      <c r="L44" s="168">
        <v>22222</v>
      </c>
      <c r="M44" s="10"/>
    </row>
    <row r="45" spans="1:15" ht="17.25" hidden="1" customHeight="1" x14ac:dyDescent="0.3">
      <c r="A45" s="147" t="s">
        <v>168</v>
      </c>
      <c r="B45" s="142" t="s">
        <v>72</v>
      </c>
      <c r="C45" s="54"/>
      <c r="D45" s="167">
        <v>0</v>
      </c>
      <c r="E45" s="151"/>
      <c r="F45" s="167">
        <v>0</v>
      </c>
      <c r="G45" s="151"/>
      <c r="H45" s="151"/>
      <c r="I45" s="151"/>
      <c r="J45" s="151">
        <v>123</v>
      </c>
      <c r="K45" s="151"/>
      <c r="L45" s="167">
        <v>123</v>
      </c>
      <c r="M45" s="10"/>
    </row>
    <row r="46" spans="1:15" s="5" customFormat="1" ht="16" customHeight="1" x14ac:dyDescent="0.3">
      <c r="A46" s="144" t="s">
        <v>253</v>
      </c>
      <c r="B46" s="142"/>
      <c r="C46" s="54"/>
      <c r="D46" s="160">
        <v>300002.7</v>
      </c>
      <c r="E46" s="160">
        <v>0</v>
      </c>
      <c r="F46" s="160">
        <v>1393891.7</v>
      </c>
      <c r="G46" s="160">
        <v>0</v>
      </c>
      <c r="H46" s="160">
        <v>30000.3</v>
      </c>
      <c r="I46" s="160">
        <v>0</v>
      </c>
      <c r="J46" s="160">
        <v>222958.1</v>
      </c>
      <c r="K46" s="160">
        <v>0</v>
      </c>
      <c r="L46" s="160">
        <f>SUM(H46:J46,F46,D46)</f>
        <v>1946852.7999999998</v>
      </c>
      <c r="M46" s="8"/>
    </row>
    <row r="47" spans="1:15" s="5" customFormat="1" ht="9" hidden="1" customHeight="1" x14ac:dyDescent="0.3">
      <c r="A47" s="144"/>
      <c r="B47" s="142"/>
      <c r="C47" s="54"/>
      <c r="D47" s="160"/>
      <c r="E47" s="160"/>
      <c r="F47" s="160"/>
      <c r="G47" s="160"/>
      <c r="H47" s="160"/>
      <c r="I47" s="160"/>
      <c r="J47" s="160"/>
      <c r="K47" s="160"/>
      <c r="L47" s="160"/>
      <c r="M47" s="8"/>
    </row>
    <row r="48" spans="1:15" ht="19.399999999999999" hidden="1" customHeight="1" x14ac:dyDescent="0.3">
      <c r="A48" s="144" t="s">
        <v>39</v>
      </c>
      <c r="B48" s="142"/>
      <c r="C48" s="143"/>
      <c r="D48" s="151"/>
      <c r="E48" s="167"/>
      <c r="F48" s="151"/>
      <c r="G48" s="167"/>
      <c r="H48" s="167"/>
      <c r="I48" s="167"/>
      <c r="J48" s="151"/>
      <c r="K48" s="167"/>
      <c r="L48" s="151"/>
      <c r="M48" s="10"/>
    </row>
    <row r="49" spans="1:13" ht="19.399999999999999" hidden="1" customHeight="1" x14ac:dyDescent="0.35">
      <c r="A49" s="152" t="s">
        <v>226</v>
      </c>
      <c r="B49" s="142"/>
      <c r="C49" s="143"/>
      <c r="D49" s="167"/>
      <c r="E49" s="167"/>
      <c r="F49" s="167"/>
      <c r="G49" s="167"/>
      <c r="H49" s="167"/>
      <c r="I49" s="167"/>
      <c r="J49" s="167"/>
      <c r="K49" s="167"/>
      <c r="L49" s="167"/>
      <c r="M49" s="10"/>
    </row>
    <row r="50" spans="1:13" ht="19.399999999999999" hidden="1" customHeight="1" x14ac:dyDescent="0.3">
      <c r="A50" s="52" t="s">
        <v>66</v>
      </c>
      <c r="B50" s="142" t="s">
        <v>72</v>
      </c>
      <c r="C50" s="143"/>
      <c r="D50" s="151"/>
      <c r="E50" s="151"/>
      <c r="F50" s="151"/>
      <c r="G50" s="151"/>
      <c r="H50" s="151"/>
      <c r="I50" s="151"/>
      <c r="J50" s="151"/>
      <c r="K50" s="151"/>
      <c r="L50" s="160">
        <f t="shared" ref="L50:L51" si="2">SUM(J50,F50,D50)</f>
        <v>0</v>
      </c>
      <c r="M50" s="8"/>
    </row>
    <row r="51" spans="1:13" ht="19.399999999999999" hidden="1" customHeight="1" x14ac:dyDescent="0.3">
      <c r="A51" s="52" t="s">
        <v>121</v>
      </c>
      <c r="B51" s="142">
        <v>7</v>
      </c>
      <c r="C51" s="143"/>
      <c r="D51" s="151"/>
      <c r="E51" s="159"/>
      <c r="F51" s="151"/>
      <c r="G51" s="159"/>
      <c r="H51" s="151"/>
      <c r="I51" s="159"/>
      <c r="J51" s="151"/>
      <c r="K51" s="159"/>
      <c r="L51" s="160">
        <f t="shared" si="2"/>
        <v>0</v>
      </c>
      <c r="M51" s="8"/>
    </row>
    <row r="52" spans="1:13" ht="19.399999999999999" hidden="1" customHeight="1" x14ac:dyDescent="0.35">
      <c r="A52" s="152" t="s">
        <v>227</v>
      </c>
      <c r="B52" s="142"/>
      <c r="C52" s="143"/>
      <c r="D52" s="168">
        <f>SUM(D50:D51)</f>
        <v>0</v>
      </c>
      <c r="E52" s="159"/>
      <c r="F52" s="168">
        <f>SUM(F50:F51)</f>
        <v>0</v>
      </c>
      <c r="G52" s="159"/>
      <c r="H52" s="168"/>
      <c r="I52" s="159"/>
      <c r="J52" s="168">
        <f>SUM(J50:J51)</f>
        <v>0</v>
      </c>
      <c r="K52" s="159"/>
      <c r="L52" s="168">
        <f>SUM(L50:L51)</f>
        <v>0</v>
      </c>
      <c r="M52" s="8"/>
    </row>
    <row r="53" spans="1:13" ht="15" customHeight="1" x14ac:dyDescent="0.3">
      <c r="A53" s="144"/>
      <c r="B53" s="142"/>
      <c r="C53" s="143"/>
      <c r="D53" s="159"/>
      <c r="E53" s="160"/>
      <c r="F53" s="159"/>
      <c r="G53" s="160"/>
      <c r="H53" s="159"/>
      <c r="I53" s="160"/>
      <c r="J53" s="159"/>
      <c r="K53" s="160"/>
      <c r="L53" s="159"/>
      <c r="M53" s="8"/>
    </row>
    <row r="54" spans="1:13" ht="16" customHeight="1" x14ac:dyDescent="0.3">
      <c r="A54" s="144" t="s">
        <v>39</v>
      </c>
      <c r="B54" s="142"/>
      <c r="C54" s="143"/>
      <c r="D54" s="151"/>
      <c r="E54" s="167"/>
      <c r="F54" s="151"/>
      <c r="G54" s="167"/>
      <c r="H54" s="151"/>
      <c r="I54" s="167"/>
      <c r="J54" s="151"/>
      <c r="K54" s="167"/>
      <c r="L54" s="151"/>
      <c r="M54" s="167"/>
    </row>
    <row r="55" spans="1:13" ht="16" customHeight="1" x14ac:dyDescent="0.35">
      <c r="A55" s="152" t="s">
        <v>118</v>
      </c>
      <c r="B55" s="142"/>
      <c r="C55" s="143"/>
      <c r="D55" s="167"/>
      <c r="E55" s="167"/>
      <c r="F55" s="167"/>
      <c r="G55" s="167"/>
      <c r="H55" s="167"/>
      <c r="I55" s="167"/>
      <c r="J55" s="167"/>
      <c r="K55" s="167"/>
      <c r="L55" s="167"/>
      <c r="M55" s="167"/>
    </row>
    <row r="56" spans="1:13" ht="16" customHeight="1" x14ac:dyDescent="0.3">
      <c r="A56" s="51" t="s">
        <v>121</v>
      </c>
      <c r="B56" s="142"/>
      <c r="C56" s="54"/>
      <c r="D56" s="151"/>
      <c r="E56" s="151"/>
      <c r="F56" s="151"/>
      <c r="G56" s="151"/>
      <c r="H56" s="151"/>
      <c r="I56" s="151"/>
      <c r="J56" s="151"/>
      <c r="K56" s="159"/>
      <c r="L56" s="167">
        <f t="shared" ref="L56:L57" si="3">SUM(H56:J56)</f>
        <v>0</v>
      </c>
      <c r="M56" s="151"/>
    </row>
    <row r="57" spans="1:13" ht="19.399999999999999" hidden="1" customHeight="1" x14ac:dyDescent="0.3">
      <c r="A57" s="52" t="s">
        <v>121</v>
      </c>
      <c r="B57" s="142"/>
      <c r="C57" s="143"/>
      <c r="D57" s="151"/>
      <c r="E57" s="159"/>
      <c r="F57" s="151"/>
      <c r="G57" s="159"/>
      <c r="H57" s="151"/>
      <c r="I57" s="159"/>
      <c r="J57" s="151"/>
      <c r="K57" s="159"/>
      <c r="L57" s="167">
        <f t="shared" si="3"/>
        <v>0</v>
      </c>
      <c r="M57" s="159"/>
    </row>
    <row r="58" spans="1:13" ht="16" customHeight="1" x14ac:dyDescent="0.35">
      <c r="A58" s="152" t="s">
        <v>248</v>
      </c>
      <c r="B58" s="142"/>
      <c r="C58" s="143"/>
      <c r="D58" s="168">
        <f>SUM(D56:D57)</f>
        <v>0</v>
      </c>
      <c r="E58" s="159"/>
      <c r="F58" s="168">
        <f>SUM(F56:F57)</f>
        <v>0</v>
      </c>
      <c r="G58" s="159"/>
      <c r="H58" s="168">
        <f>SUM(H56:H57)</f>
        <v>0</v>
      </c>
      <c r="I58" s="159"/>
      <c r="J58" s="168">
        <f>SUM(J56:J57)</f>
        <v>0</v>
      </c>
      <c r="K58" s="159"/>
      <c r="L58" s="168">
        <f>SUM(L56:L57)</f>
        <v>0</v>
      </c>
      <c r="M58" s="159"/>
    </row>
    <row r="59" spans="1:13" ht="15" customHeight="1" x14ac:dyDescent="0.3">
      <c r="A59" s="144"/>
      <c r="B59" s="142"/>
      <c r="C59" s="143"/>
      <c r="D59" s="159"/>
      <c r="E59" s="160"/>
      <c r="F59" s="159"/>
      <c r="G59" s="160"/>
      <c r="H59" s="159"/>
      <c r="I59" s="160"/>
      <c r="J59" s="159"/>
      <c r="K59" s="160"/>
      <c r="L59" s="159"/>
      <c r="M59" s="8"/>
    </row>
    <row r="60" spans="1:13" s="5" customFormat="1" ht="16" customHeight="1" x14ac:dyDescent="0.3">
      <c r="A60" s="53" t="s">
        <v>75</v>
      </c>
      <c r="B60" s="142"/>
      <c r="C60" s="54"/>
      <c r="D60" s="160"/>
      <c r="E60" s="160"/>
      <c r="F60" s="160"/>
      <c r="G60" s="160"/>
      <c r="H60" s="160"/>
      <c r="I60" s="160"/>
      <c r="J60" s="160"/>
      <c r="K60" s="160"/>
      <c r="L60" s="160"/>
      <c r="M60" s="8"/>
    </row>
    <row r="61" spans="1:13" s="5" customFormat="1" ht="16" customHeight="1" x14ac:dyDescent="0.3">
      <c r="A61" s="51" t="s">
        <v>210</v>
      </c>
      <c r="B61" s="142"/>
      <c r="C61" s="54"/>
      <c r="D61" s="151"/>
      <c r="E61" s="151"/>
      <c r="F61" s="151"/>
      <c r="G61" s="151"/>
      <c r="H61" s="151"/>
      <c r="I61" s="151"/>
      <c r="J61" s="151">
        <f>'PL 4'!H33</f>
        <v>35415</v>
      </c>
      <c r="K61" s="159"/>
      <c r="L61" s="167">
        <f t="shared" ref="L61:L62" si="4">SUM(J61,F61,D61)</f>
        <v>35415</v>
      </c>
      <c r="M61" s="8"/>
    </row>
    <row r="62" spans="1:13" s="5" customFormat="1" ht="16" customHeight="1" x14ac:dyDescent="0.3">
      <c r="A62" s="51" t="s">
        <v>211</v>
      </c>
      <c r="B62" s="142"/>
      <c r="C62" s="54"/>
      <c r="D62" s="151"/>
      <c r="E62" s="159"/>
      <c r="F62" s="151"/>
      <c r="G62" s="159"/>
      <c r="H62" s="151"/>
      <c r="I62" s="159"/>
      <c r="J62" s="158"/>
      <c r="K62" s="159"/>
      <c r="L62" s="167">
        <f t="shared" si="4"/>
        <v>0</v>
      </c>
      <c r="M62" s="8"/>
    </row>
    <row r="63" spans="1:13" s="5" customFormat="1" ht="16" customHeight="1" x14ac:dyDescent="0.3">
      <c r="A63" s="53" t="s">
        <v>76</v>
      </c>
      <c r="B63" s="142"/>
      <c r="C63" s="54"/>
      <c r="D63" s="168">
        <f>SUM(D61:D62)</f>
        <v>0</v>
      </c>
      <c r="E63" s="159"/>
      <c r="F63" s="168">
        <f>SUM(F61:F62)</f>
        <v>0</v>
      </c>
      <c r="G63" s="159"/>
      <c r="H63" s="168">
        <f>SUM(H61:H62)</f>
        <v>0</v>
      </c>
      <c r="I63" s="159"/>
      <c r="J63" s="168">
        <f>SUM(J61:J62)</f>
        <v>35415</v>
      </c>
      <c r="K63" s="159"/>
      <c r="L63" s="168">
        <f>SUM(L61:L62)</f>
        <v>35415</v>
      </c>
      <c r="M63" s="8"/>
    </row>
    <row r="64" spans="1:13" s="5" customFormat="1" ht="9" hidden="1" customHeight="1" x14ac:dyDescent="0.3">
      <c r="A64" s="53"/>
      <c r="B64" s="142"/>
      <c r="C64" s="54"/>
      <c r="D64" s="151"/>
      <c r="E64" s="159"/>
      <c r="F64" s="151"/>
      <c r="G64" s="159"/>
      <c r="H64" s="159"/>
      <c r="I64" s="159"/>
      <c r="J64" s="151"/>
      <c r="K64" s="159"/>
      <c r="L64" s="159"/>
      <c r="M64" s="8"/>
    </row>
    <row r="65" spans="1:13" s="5" customFormat="1" ht="19.399999999999999" hidden="1" customHeight="1" x14ac:dyDescent="0.3">
      <c r="A65" s="51" t="s">
        <v>70</v>
      </c>
      <c r="B65" s="142"/>
      <c r="C65" s="54"/>
      <c r="D65" s="151"/>
      <c r="E65" s="159"/>
      <c r="F65" s="151"/>
      <c r="G65" s="159"/>
      <c r="H65" s="159"/>
      <c r="I65" s="159"/>
      <c r="J65" s="151"/>
      <c r="K65" s="159"/>
      <c r="L65" s="160">
        <f t="shared" ref="L65:L67" si="5">SUM(J65,F65,D65)</f>
        <v>0</v>
      </c>
      <c r="M65" s="8"/>
    </row>
    <row r="66" spans="1:13" ht="19.399999999999999" hidden="1" customHeight="1" x14ac:dyDescent="0.3">
      <c r="A66" s="52" t="s">
        <v>156</v>
      </c>
      <c r="B66" s="142" t="s">
        <v>72</v>
      </c>
      <c r="C66" s="143"/>
      <c r="D66" s="151"/>
      <c r="E66" s="151"/>
      <c r="F66" s="151"/>
      <c r="G66" s="151"/>
      <c r="H66" s="151"/>
      <c r="I66" s="151"/>
      <c r="J66" s="151"/>
      <c r="K66" s="159"/>
      <c r="L66" s="160">
        <f t="shared" si="5"/>
        <v>0</v>
      </c>
      <c r="M66" s="10"/>
    </row>
    <row r="67" spans="1:13" ht="19.399999999999999" hidden="1" customHeight="1" x14ac:dyDescent="0.3">
      <c r="A67" s="52" t="s">
        <v>163</v>
      </c>
      <c r="B67" s="142" t="s">
        <v>72</v>
      </c>
      <c r="C67" s="143"/>
      <c r="D67" s="151"/>
      <c r="E67" s="151"/>
      <c r="F67" s="151"/>
      <c r="G67" s="151"/>
      <c r="H67" s="151"/>
      <c r="I67" s="151"/>
      <c r="J67" s="151"/>
      <c r="K67" s="159"/>
      <c r="L67" s="160">
        <f t="shared" si="5"/>
        <v>0</v>
      </c>
      <c r="M67" s="10"/>
    </row>
    <row r="68" spans="1:13" ht="15" customHeight="1" x14ac:dyDescent="0.3">
      <c r="A68" s="52"/>
      <c r="B68" s="142"/>
      <c r="C68" s="143"/>
      <c r="D68" s="167"/>
      <c r="E68" s="167"/>
      <c r="F68" s="167"/>
      <c r="G68" s="167"/>
      <c r="H68" s="167"/>
      <c r="I68" s="167"/>
      <c r="J68" s="167"/>
      <c r="K68" s="167"/>
      <c r="L68" s="167"/>
      <c r="M68" s="10"/>
    </row>
    <row r="69" spans="1:13" ht="16" customHeight="1" thickBot="1" x14ac:dyDescent="0.35">
      <c r="A69" s="144" t="s">
        <v>254</v>
      </c>
      <c r="B69" s="142"/>
      <c r="C69" s="143"/>
      <c r="D69" s="173">
        <f>SUM(D46,D58,D63)</f>
        <v>300002.7</v>
      </c>
      <c r="E69" s="160"/>
      <c r="F69" s="173">
        <f>SUM(F46,F58,F63)</f>
        <v>1393891.7</v>
      </c>
      <c r="G69" s="160"/>
      <c r="H69" s="173">
        <f>SUM(H46,H58,H63)</f>
        <v>30000.3</v>
      </c>
      <c r="I69" s="160"/>
      <c r="J69" s="173">
        <f>SUM(J46,J58,J63)</f>
        <v>258373.1</v>
      </c>
      <c r="K69" s="160"/>
      <c r="L69" s="173">
        <f>SUM(L46,L58,L63)</f>
        <v>1982267.7999999998</v>
      </c>
      <c r="M69" s="10"/>
    </row>
    <row r="70" spans="1:13" ht="18.649999999999999" customHeight="1" thickTop="1" x14ac:dyDescent="0.3">
      <c r="A70" s="144"/>
      <c r="B70" s="142"/>
      <c r="C70" s="143"/>
      <c r="D70" s="163"/>
      <c r="E70" s="163"/>
      <c r="F70" s="163"/>
      <c r="G70" s="163"/>
      <c r="H70" s="163"/>
      <c r="I70" s="163"/>
      <c r="J70" s="163"/>
      <c r="K70" s="163"/>
      <c r="L70" s="163"/>
      <c r="M70" s="10"/>
    </row>
    <row r="71" spans="1:13" ht="23.25" customHeight="1" x14ac:dyDescent="0.3">
      <c r="J71" s="145">
        <f>J69-'BS 2-3'!H64</f>
        <v>33415.100000000006</v>
      </c>
      <c r="L71" s="145">
        <f>L69-'BS 2-3'!H67</f>
        <v>33414.799999999814</v>
      </c>
    </row>
  </sheetData>
  <mergeCells count="5">
    <mergeCell ref="D3:L3"/>
    <mergeCell ref="H4:J4"/>
    <mergeCell ref="D8:L8"/>
    <mergeCell ref="D34:L34"/>
    <mergeCell ref="D39:L39"/>
  </mergeCells>
  <pageMargins left="0.55000000000000004" right="0.55000000000000004" top="0.48" bottom="0.25" header="0.5" footer="0.5"/>
  <pageSetup paperSize="9" scale="98" firstPageNumber="8" fitToHeight="0" orientation="landscape" useFirstPageNumber="1" r:id="rId1"/>
  <headerFooter scaleWithDoc="0">
    <oddFooter>&amp;L   
 The accompanying notes form an integral part of the interim financial statements.
&amp;C&amp;"Angsana New,Italic"&amp;14
&amp;"Angsana New,Regular"&amp;P</oddFooter>
  </headerFooter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J82"/>
  <sheetViews>
    <sheetView tabSelected="1" view="pageBreakPreview" zoomScaleNormal="100" zoomScaleSheetLayoutView="100" workbookViewId="0">
      <selection activeCell="L9" sqref="L9"/>
    </sheetView>
  </sheetViews>
  <sheetFormatPr defaultColWidth="35" defaultRowHeight="20.25" customHeight="1" x14ac:dyDescent="0.3"/>
  <cols>
    <col min="1" max="1" width="69.69921875" style="182" customWidth="1"/>
    <col min="2" max="2" width="8.69921875" style="230" hidden="1" customWidth="1"/>
    <col min="3" max="3" width="1.3984375" style="179" customWidth="1"/>
    <col min="4" max="4" width="12.8984375" style="271" customWidth="1"/>
    <col min="5" max="5" width="1.3984375" style="179" customWidth="1"/>
    <col min="6" max="6" width="12.8984375" style="179" customWidth="1"/>
    <col min="7" max="7" width="1.3984375" style="179" customWidth="1"/>
    <col min="8" max="8" width="12.8984375" style="179" customWidth="1"/>
    <col min="9" max="9" width="1.3984375" style="179" customWidth="1"/>
    <col min="10" max="10" width="12.8984375" style="179" customWidth="1"/>
    <col min="11" max="11" width="10.3984375" style="182" customWidth="1"/>
    <col min="12" max="16384" width="35" style="182"/>
  </cols>
  <sheetData>
    <row r="1" spans="1:10" s="181" customFormat="1" ht="20.25" customHeight="1" x14ac:dyDescent="0.4">
      <c r="A1" s="177" t="str">
        <f>'BS 2-3'!A1</f>
        <v>T.Man Pharmaceutical Public Company Limited and its Subsidiaries</v>
      </c>
      <c r="B1" s="230"/>
      <c r="C1" s="179"/>
      <c r="D1" s="179"/>
      <c r="E1" s="179"/>
      <c r="F1" s="179"/>
      <c r="G1" s="179"/>
      <c r="H1" s="179"/>
      <c r="I1" s="179"/>
      <c r="J1" s="179"/>
    </row>
    <row r="2" spans="1:10" s="184" customFormat="1" ht="20.25" customHeight="1" x14ac:dyDescent="0.35">
      <c r="A2" s="183" t="s">
        <v>78</v>
      </c>
      <c r="B2" s="230"/>
      <c r="C2" s="179"/>
      <c r="D2" s="179"/>
      <c r="E2" s="179"/>
      <c r="F2" s="179"/>
      <c r="G2" s="179"/>
      <c r="H2" s="179"/>
      <c r="I2" s="179"/>
      <c r="J2" s="179"/>
    </row>
    <row r="3" spans="1:10" ht="20.149999999999999" customHeight="1" x14ac:dyDescent="0.3">
      <c r="A3" s="185"/>
      <c r="D3" s="290" t="s">
        <v>190</v>
      </c>
      <c r="E3" s="290"/>
      <c r="F3" s="290"/>
      <c r="G3" s="178"/>
      <c r="H3" s="290" t="s">
        <v>191</v>
      </c>
      <c r="I3" s="290"/>
      <c r="J3" s="290"/>
    </row>
    <row r="4" spans="1:10" ht="20.25" customHeight="1" x14ac:dyDescent="0.3">
      <c r="A4" s="187"/>
      <c r="B4" s="192"/>
      <c r="C4" s="178"/>
      <c r="D4" s="290" t="s">
        <v>192</v>
      </c>
      <c r="E4" s="290"/>
      <c r="F4" s="290"/>
      <c r="G4" s="178"/>
      <c r="H4" s="290" t="s">
        <v>192</v>
      </c>
      <c r="I4" s="290"/>
      <c r="J4" s="290"/>
    </row>
    <row r="5" spans="1:10" ht="20.149999999999999" customHeight="1" x14ac:dyDescent="0.3">
      <c r="A5" s="187"/>
      <c r="B5" s="192"/>
      <c r="C5" s="178"/>
      <c r="D5" s="308" t="s">
        <v>273</v>
      </c>
      <c r="E5" s="308"/>
      <c r="F5" s="308"/>
      <c r="G5" s="232"/>
      <c r="H5" s="308" t="str">
        <f>D5</f>
        <v>Nine-month period ended</v>
      </c>
      <c r="I5" s="308"/>
      <c r="J5" s="308"/>
    </row>
    <row r="6" spans="1:10" ht="20.149999999999999" customHeight="1" x14ac:dyDescent="0.3">
      <c r="A6" s="187"/>
      <c r="B6" s="192"/>
      <c r="C6" s="178"/>
      <c r="D6" s="309" t="str">
        <f>'BS 2-3'!D5</f>
        <v>30 September</v>
      </c>
      <c r="E6" s="308"/>
      <c r="F6" s="308"/>
      <c r="G6" s="232"/>
      <c r="H6" s="309" t="str">
        <f>D6</f>
        <v>30 September</v>
      </c>
      <c r="I6" s="308"/>
      <c r="J6" s="308"/>
    </row>
    <row r="7" spans="1:10" ht="20.25" customHeight="1" x14ac:dyDescent="0.3">
      <c r="A7" s="185"/>
      <c r="B7" s="192"/>
      <c r="C7" s="192"/>
      <c r="D7" s="178">
        <v>2025</v>
      </c>
      <c r="E7" s="178"/>
      <c r="F7" s="178">
        <v>2024</v>
      </c>
      <c r="G7" s="178"/>
      <c r="H7" s="178">
        <v>2025</v>
      </c>
      <c r="I7" s="178"/>
      <c r="J7" s="178">
        <v>2024</v>
      </c>
    </row>
    <row r="8" spans="1:10" ht="17.25" customHeight="1" x14ac:dyDescent="0.3">
      <c r="A8" s="187"/>
      <c r="B8" s="192"/>
      <c r="C8" s="178"/>
      <c r="D8" s="288" t="s">
        <v>51</v>
      </c>
      <c r="E8" s="288"/>
      <c r="F8" s="288"/>
      <c r="G8" s="288"/>
      <c r="H8" s="288"/>
      <c r="I8" s="288"/>
      <c r="J8" s="288"/>
    </row>
    <row r="9" spans="1:10" ht="20.25" customHeight="1" x14ac:dyDescent="0.35">
      <c r="A9" s="197" t="s">
        <v>40</v>
      </c>
      <c r="B9" s="192"/>
      <c r="C9" s="178"/>
      <c r="D9" s="243"/>
      <c r="E9" s="263"/>
      <c r="F9" s="263"/>
      <c r="G9" s="263"/>
      <c r="H9" s="263"/>
      <c r="I9" s="263"/>
      <c r="J9" s="263"/>
    </row>
    <row r="10" spans="1:10" ht="20.25" customHeight="1" x14ac:dyDescent="0.3">
      <c r="A10" s="198" t="s">
        <v>196</v>
      </c>
      <c r="B10" s="192"/>
      <c r="C10" s="178"/>
      <c r="D10" s="258">
        <f>'PL 5'!D26</f>
        <v>341281</v>
      </c>
      <c r="E10" s="180"/>
      <c r="F10" s="258">
        <f>'PL 5'!F26</f>
        <v>342601</v>
      </c>
      <c r="G10" s="180"/>
      <c r="H10" s="258">
        <f>'PL 5'!H26</f>
        <v>178001</v>
      </c>
      <c r="I10" s="180"/>
      <c r="J10" s="258">
        <f>'PL 5'!J26</f>
        <v>996015</v>
      </c>
    </row>
    <row r="11" spans="1:10" ht="20.25" customHeight="1" x14ac:dyDescent="0.3">
      <c r="A11" s="230" t="s">
        <v>208</v>
      </c>
      <c r="B11" s="192"/>
      <c r="C11" s="178"/>
      <c r="D11" s="219"/>
      <c r="E11" s="180"/>
      <c r="F11" s="180"/>
      <c r="G11" s="180"/>
      <c r="H11" s="180"/>
      <c r="I11" s="180"/>
      <c r="J11" s="180"/>
    </row>
    <row r="12" spans="1:10" ht="20.25" customHeight="1" x14ac:dyDescent="0.3">
      <c r="A12" s="179" t="s">
        <v>195</v>
      </c>
      <c r="B12" s="192"/>
      <c r="C12" s="178"/>
      <c r="D12" s="258">
        <f>'PL 5'!D25</f>
        <v>60071</v>
      </c>
      <c r="E12" s="180"/>
      <c r="F12" s="258">
        <f>'PL 5'!F25</f>
        <v>60868</v>
      </c>
      <c r="G12" s="180"/>
      <c r="H12" s="258">
        <f>'PL 5'!H25</f>
        <v>24883</v>
      </c>
      <c r="I12" s="180"/>
      <c r="J12" s="258">
        <f>'PL 5'!J25</f>
        <v>13541</v>
      </c>
    </row>
    <row r="13" spans="1:10" ht="20.25" customHeight="1" x14ac:dyDescent="0.3">
      <c r="A13" s="198" t="s">
        <v>41</v>
      </c>
      <c r="B13" s="192"/>
      <c r="C13" s="178"/>
      <c r="D13" s="258">
        <f>-'PL 5'!D22</f>
        <v>22626</v>
      </c>
      <c r="E13" s="180"/>
      <c r="F13" s="258">
        <f>-'PL 5'!F22</f>
        <v>8638</v>
      </c>
      <c r="G13" s="180"/>
      <c r="H13" s="258">
        <f>-'PL 5'!H22</f>
        <v>19220</v>
      </c>
      <c r="I13" s="180"/>
      <c r="J13" s="258">
        <f>-'PL 5'!J22</f>
        <v>1548</v>
      </c>
    </row>
    <row r="14" spans="1:10" ht="20.25" customHeight="1" x14ac:dyDescent="0.3">
      <c r="A14" s="198" t="s">
        <v>130</v>
      </c>
      <c r="B14" s="192"/>
      <c r="C14" s="178"/>
      <c r="D14" s="219">
        <v>90892</v>
      </c>
      <c r="E14" s="180"/>
      <c r="F14" s="151">
        <v>75988</v>
      </c>
      <c r="G14" s="180"/>
      <c r="H14" s="180">
        <v>20510</v>
      </c>
      <c r="I14" s="180"/>
      <c r="J14" s="145">
        <v>20838</v>
      </c>
    </row>
    <row r="15" spans="1:10" ht="20.25" customHeight="1" x14ac:dyDescent="0.3">
      <c r="A15" s="264" t="s">
        <v>194</v>
      </c>
      <c r="B15" s="192"/>
      <c r="C15" s="178"/>
      <c r="D15" s="219">
        <v>0</v>
      </c>
      <c r="E15" s="180"/>
      <c r="F15" s="151">
        <v>17</v>
      </c>
      <c r="G15" s="180"/>
      <c r="H15" s="180">
        <v>0</v>
      </c>
      <c r="I15" s="180"/>
      <c r="J15" s="145">
        <v>0</v>
      </c>
    </row>
    <row r="16" spans="1:10" ht="20.25" customHeight="1" x14ac:dyDescent="0.3">
      <c r="A16" s="179" t="s">
        <v>289</v>
      </c>
      <c r="B16" s="192"/>
      <c r="C16" s="178"/>
      <c r="D16" s="219">
        <v>4244</v>
      </c>
      <c r="E16" s="180"/>
      <c r="F16" s="151">
        <v>-4149</v>
      </c>
      <c r="G16" s="180"/>
      <c r="H16" s="219">
        <v>4199</v>
      </c>
      <c r="I16" s="180"/>
      <c r="J16" s="151">
        <v>-2523</v>
      </c>
    </row>
    <row r="17" spans="1:10" ht="20.25" customHeight="1" x14ac:dyDescent="0.3">
      <c r="A17" s="179" t="s">
        <v>107</v>
      </c>
      <c r="B17" s="192"/>
      <c r="C17" s="178"/>
      <c r="D17" s="219">
        <v>3848</v>
      </c>
      <c r="E17" s="180"/>
      <c r="F17" s="151">
        <v>2786</v>
      </c>
      <c r="G17" s="180"/>
      <c r="H17" s="180">
        <v>1968</v>
      </c>
      <c r="I17" s="180"/>
      <c r="J17" s="145">
        <v>1146</v>
      </c>
    </row>
    <row r="18" spans="1:10" ht="20.25" customHeight="1" x14ac:dyDescent="0.3">
      <c r="A18" s="198" t="s">
        <v>270</v>
      </c>
      <c r="B18" s="192"/>
      <c r="C18" s="178"/>
      <c r="D18" s="219">
        <v>8</v>
      </c>
      <c r="E18" s="180"/>
      <c r="F18" s="151">
        <v>143</v>
      </c>
      <c r="G18" s="180"/>
      <c r="H18" s="180">
        <v>-13</v>
      </c>
      <c r="I18" s="180"/>
      <c r="J18" s="145">
        <v>108</v>
      </c>
    </row>
    <row r="19" spans="1:10" ht="20.25" customHeight="1" x14ac:dyDescent="0.3">
      <c r="A19" s="194" t="s">
        <v>280</v>
      </c>
      <c r="B19" s="192"/>
      <c r="C19" s="178"/>
      <c r="D19" s="219">
        <v>4591</v>
      </c>
      <c r="E19" s="180"/>
      <c r="F19" s="151">
        <v>728</v>
      </c>
      <c r="G19" s="180"/>
      <c r="H19" s="180">
        <v>56</v>
      </c>
      <c r="I19" s="180"/>
      <c r="J19" s="145">
        <v>125</v>
      </c>
    </row>
    <row r="20" spans="1:10" ht="20.25" customHeight="1" x14ac:dyDescent="0.3">
      <c r="A20" s="194" t="s">
        <v>228</v>
      </c>
      <c r="B20" s="192"/>
      <c r="C20" s="178"/>
      <c r="D20" s="219">
        <v>-15</v>
      </c>
      <c r="E20" s="180"/>
      <c r="F20" s="151">
        <v>-391</v>
      </c>
      <c r="G20" s="180"/>
      <c r="H20" s="180">
        <v>0</v>
      </c>
      <c r="I20" s="180"/>
      <c r="J20" s="145">
        <v>-244</v>
      </c>
    </row>
    <row r="21" spans="1:10" ht="20.25" customHeight="1" x14ac:dyDescent="0.3">
      <c r="A21" s="179" t="s">
        <v>263</v>
      </c>
      <c r="B21" s="192"/>
      <c r="C21" s="178"/>
      <c r="D21" s="219">
        <v>0</v>
      </c>
      <c r="E21" s="180"/>
      <c r="F21" s="151">
        <v>69</v>
      </c>
      <c r="G21" s="180"/>
      <c r="H21" s="180">
        <v>0</v>
      </c>
      <c r="I21" s="180"/>
      <c r="J21" s="145">
        <v>0</v>
      </c>
    </row>
    <row r="22" spans="1:10" ht="20.25" customHeight="1" x14ac:dyDescent="0.3">
      <c r="A22" s="179" t="s">
        <v>238</v>
      </c>
      <c r="B22" s="192"/>
      <c r="C22" s="178"/>
      <c r="D22" s="219">
        <v>0</v>
      </c>
      <c r="E22" s="180"/>
      <c r="F22" s="151">
        <v>0</v>
      </c>
      <c r="G22" s="180"/>
      <c r="H22" s="180">
        <v>-81103</v>
      </c>
      <c r="I22" s="180"/>
      <c r="J22" s="145">
        <v>-947141</v>
      </c>
    </row>
    <row r="23" spans="1:10" ht="20.25" customHeight="1" x14ac:dyDescent="0.3">
      <c r="A23" s="198" t="s">
        <v>106</v>
      </c>
      <c r="B23" s="192"/>
      <c r="C23" s="178"/>
      <c r="D23" s="219">
        <v>-10122</v>
      </c>
      <c r="E23" s="180"/>
      <c r="F23" s="151">
        <v>-1260</v>
      </c>
      <c r="G23" s="180"/>
      <c r="H23" s="180">
        <v>-38163</v>
      </c>
      <c r="I23" s="180"/>
      <c r="J23" s="145">
        <v>-2381</v>
      </c>
    </row>
    <row r="24" spans="1:10" ht="20.25" customHeight="1" x14ac:dyDescent="0.3">
      <c r="A24" s="179"/>
      <c r="B24" s="192"/>
      <c r="C24" s="178"/>
      <c r="D24" s="273">
        <f>SUM(D10:D23)</f>
        <v>517424</v>
      </c>
      <c r="E24" s="180"/>
      <c r="F24" s="273">
        <f>SUM(F10:F23)</f>
        <v>486038</v>
      </c>
      <c r="G24" s="180"/>
      <c r="H24" s="273">
        <f>SUM(H10:H23)</f>
        <v>129558</v>
      </c>
      <c r="I24" s="180"/>
      <c r="J24" s="273">
        <f>SUM(J10:J23)</f>
        <v>81032</v>
      </c>
    </row>
    <row r="25" spans="1:10" ht="20.25" customHeight="1" x14ac:dyDescent="0.3">
      <c r="A25" s="265" t="s">
        <v>42</v>
      </c>
      <c r="B25" s="192"/>
      <c r="C25" s="178"/>
      <c r="D25" s="219"/>
      <c r="E25" s="180"/>
      <c r="F25" s="180"/>
      <c r="G25" s="180"/>
      <c r="H25" s="180"/>
      <c r="I25" s="180"/>
      <c r="J25" s="180"/>
    </row>
    <row r="26" spans="1:10" ht="20.25" customHeight="1" x14ac:dyDescent="0.3">
      <c r="A26" s="264" t="s">
        <v>162</v>
      </c>
      <c r="B26" s="192"/>
      <c r="C26" s="178"/>
      <c r="D26" s="219">
        <v>-246570</v>
      </c>
      <c r="E26" s="180"/>
      <c r="F26" s="151">
        <v>53222</v>
      </c>
      <c r="G26" s="180"/>
      <c r="H26" s="180">
        <v>-229754</v>
      </c>
      <c r="I26" s="180"/>
      <c r="J26" s="145">
        <v>36787</v>
      </c>
    </row>
    <row r="27" spans="1:10" ht="20.25" customHeight="1" x14ac:dyDescent="0.3">
      <c r="A27" s="198" t="s">
        <v>3</v>
      </c>
      <c r="B27" s="192"/>
      <c r="C27" s="178"/>
      <c r="D27" s="219">
        <v>-139230</v>
      </c>
      <c r="E27" s="180"/>
      <c r="F27" s="151">
        <v>-59328</v>
      </c>
      <c r="G27" s="180"/>
      <c r="H27" s="180">
        <v>-154940</v>
      </c>
      <c r="I27" s="180"/>
      <c r="J27" s="145">
        <v>-12332</v>
      </c>
    </row>
    <row r="28" spans="1:10" ht="20.25" customHeight="1" x14ac:dyDescent="0.3">
      <c r="A28" s="198" t="s">
        <v>4</v>
      </c>
      <c r="B28" s="192"/>
      <c r="C28" s="178"/>
      <c r="D28" s="219">
        <v>2340</v>
      </c>
      <c r="E28" s="180"/>
      <c r="F28" s="151">
        <v>-1092</v>
      </c>
      <c r="G28" s="180"/>
      <c r="H28" s="180">
        <v>1855</v>
      </c>
      <c r="I28" s="180"/>
      <c r="J28" s="145">
        <v>7879</v>
      </c>
    </row>
    <row r="29" spans="1:10" ht="20.25" customHeight="1" x14ac:dyDescent="0.3">
      <c r="A29" s="264" t="s">
        <v>12</v>
      </c>
      <c r="B29" s="192"/>
      <c r="C29" s="178"/>
      <c r="D29" s="219">
        <v>195</v>
      </c>
      <c r="E29" s="180"/>
      <c r="F29" s="151">
        <v>0</v>
      </c>
      <c r="G29" s="180"/>
      <c r="H29" s="219">
        <v>91</v>
      </c>
      <c r="I29" s="180"/>
      <c r="J29" s="151">
        <v>-234</v>
      </c>
    </row>
    <row r="30" spans="1:10" ht="20.25" customHeight="1" x14ac:dyDescent="0.3">
      <c r="A30" s="264" t="s">
        <v>161</v>
      </c>
      <c r="B30" s="192"/>
      <c r="C30" s="178"/>
      <c r="D30" s="219">
        <v>282883</v>
      </c>
      <c r="E30" s="180"/>
      <c r="F30" s="151">
        <v>20574</v>
      </c>
      <c r="G30" s="180"/>
      <c r="H30" s="180">
        <v>408617</v>
      </c>
      <c r="I30" s="180"/>
      <c r="J30" s="145">
        <v>66165</v>
      </c>
    </row>
    <row r="31" spans="1:10" ht="20.25" customHeight="1" x14ac:dyDescent="0.3">
      <c r="A31" s="266" t="s">
        <v>131</v>
      </c>
      <c r="B31" s="192"/>
      <c r="C31" s="178"/>
      <c r="D31" s="219">
        <v>27679</v>
      </c>
      <c r="E31" s="180"/>
      <c r="F31" s="151">
        <v>-14710</v>
      </c>
      <c r="G31" s="180"/>
      <c r="H31" s="219">
        <v>27679</v>
      </c>
      <c r="I31" s="180"/>
      <c r="J31" s="151">
        <v>-14710</v>
      </c>
    </row>
    <row r="32" spans="1:10" ht="20.25" customHeight="1" x14ac:dyDescent="0.3">
      <c r="A32" s="264" t="s">
        <v>17</v>
      </c>
      <c r="B32" s="192"/>
      <c r="C32" s="178"/>
      <c r="D32" s="219">
        <v>773</v>
      </c>
      <c r="E32" s="180"/>
      <c r="F32" s="151">
        <v>8876</v>
      </c>
      <c r="G32" s="180"/>
      <c r="H32" s="180">
        <v>526</v>
      </c>
      <c r="I32" s="180"/>
      <c r="J32" s="145">
        <v>8518</v>
      </c>
    </row>
    <row r="33" spans="1:10" ht="20.25" customHeight="1" x14ac:dyDescent="0.3">
      <c r="A33" s="264" t="s">
        <v>20</v>
      </c>
      <c r="B33" s="192"/>
      <c r="C33" s="178"/>
      <c r="D33" s="219">
        <v>600</v>
      </c>
      <c r="E33" s="180"/>
      <c r="F33" s="151">
        <v>-1872</v>
      </c>
      <c r="G33" s="180"/>
      <c r="H33" s="180">
        <v>602</v>
      </c>
      <c r="I33" s="180"/>
      <c r="J33" s="145">
        <v>-1886</v>
      </c>
    </row>
    <row r="34" spans="1:10" ht="20.25" customHeight="1" x14ac:dyDescent="0.3">
      <c r="A34" s="264" t="s">
        <v>197</v>
      </c>
      <c r="B34" s="192"/>
      <c r="C34" s="178"/>
      <c r="D34" s="218">
        <v>-195</v>
      </c>
      <c r="E34" s="180"/>
      <c r="F34" s="158">
        <v>-2217</v>
      </c>
      <c r="G34" s="180"/>
      <c r="H34" s="208">
        <v>0</v>
      </c>
      <c r="I34" s="180"/>
      <c r="J34" s="276">
        <v>-1854</v>
      </c>
    </row>
    <row r="35" spans="1:10" ht="20.25" customHeight="1" x14ac:dyDescent="0.3">
      <c r="A35" s="198" t="s">
        <v>224</v>
      </c>
      <c r="B35" s="192"/>
      <c r="C35" s="178"/>
      <c r="D35" s="258">
        <f>SUM(D24:D34)</f>
        <v>445899</v>
      </c>
      <c r="E35" s="180"/>
      <c r="F35" s="258">
        <f>SUM(F24:F34)</f>
        <v>489491</v>
      </c>
      <c r="G35" s="180"/>
      <c r="H35" s="258">
        <f>SUM(H24:H34)</f>
        <v>184234</v>
      </c>
      <c r="I35" s="180"/>
      <c r="J35" s="258">
        <f>SUM(J24:J34)</f>
        <v>169365</v>
      </c>
    </row>
    <row r="36" spans="1:10" ht="20.25" customHeight="1" x14ac:dyDescent="0.3">
      <c r="A36" s="198" t="s">
        <v>209</v>
      </c>
      <c r="B36" s="192"/>
      <c r="C36" s="178"/>
      <c r="D36" s="219">
        <v>-70114</v>
      </c>
      <c r="E36" s="180"/>
      <c r="F36" s="151">
        <v>-76667</v>
      </c>
      <c r="G36" s="180"/>
      <c r="H36" s="180">
        <v>-12809</v>
      </c>
      <c r="I36" s="180"/>
      <c r="J36" s="145">
        <v>-21817</v>
      </c>
    </row>
    <row r="37" spans="1:10" ht="20.25" customHeight="1" x14ac:dyDescent="0.3">
      <c r="A37" s="202" t="s">
        <v>225</v>
      </c>
      <c r="B37" s="192"/>
      <c r="C37" s="178"/>
      <c r="D37" s="256">
        <f>SUM(D35:D36)</f>
        <v>375785</v>
      </c>
      <c r="E37" s="200"/>
      <c r="F37" s="256">
        <f>SUM(F35:F36)</f>
        <v>412824</v>
      </c>
      <c r="G37" s="200"/>
      <c r="H37" s="256">
        <f>SUM(H35:H36)</f>
        <v>171425</v>
      </c>
      <c r="I37" s="200"/>
      <c r="J37" s="256">
        <f>SUM(J35:J36)</f>
        <v>147548</v>
      </c>
    </row>
    <row r="38" spans="1:10" ht="13.4" customHeight="1" x14ac:dyDescent="0.3">
      <c r="A38" s="191"/>
      <c r="B38" s="192"/>
      <c r="C38" s="178"/>
      <c r="D38" s="241"/>
      <c r="E38" s="267"/>
      <c r="F38" s="267"/>
      <c r="G38" s="267"/>
      <c r="H38" s="267"/>
      <c r="I38" s="267"/>
      <c r="J38" s="267"/>
    </row>
    <row r="39" spans="1:10" s="181" customFormat="1" ht="20.25" customHeight="1" x14ac:dyDescent="0.4">
      <c r="A39" s="177" t="str">
        <f>A1</f>
        <v>T.Man Pharmaceutical Public Company Limited and its Subsidiaries</v>
      </c>
      <c r="B39" s="230"/>
      <c r="C39" s="179"/>
      <c r="D39" s="179"/>
      <c r="E39" s="179"/>
      <c r="F39" s="179"/>
      <c r="G39" s="179"/>
      <c r="H39" s="179"/>
      <c r="I39" s="179"/>
      <c r="J39" s="179"/>
    </row>
    <row r="40" spans="1:10" s="184" customFormat="1" ht="20.25" customHeight="1" x14ac:dyDescent="0.35">
      <c r="A40" s="183" t="s">
        <v>78</v>
      </c>
      <c r="B40" s="230"/>
      <c r="C40" s="179"/>
      <c r="D40" s="179"/>
      <c r="E40" s="179"/>
      <c r="F40" s="179"/>
      <c r="G40" s="179"/>
      <c r="H40" s="179"/>
      <c r="I40" s="179"/>
      <c r="J40" s="179"/>
    </row>
    <row r="41" spans="1:10" ht="20.25" customHeight="1" x14ac:dyDescent="0.3">
      <c r="A41" s="185"/>
      <c r="D41" s="290" t="s">
        <v>190</v>
      </c>
      <c r="E41" s="290"/>
      <c r="F41" s="290"/>
      <c r="G41" s="178"/>
      <c r="H41" s="290" t="s">
        <v>191</v>
      </c>
      <c r="I41" s="290"/>
      <c r="J41" s="290"/>
    </row>
    <row r="42" spans="1:10" ht="20.25" customHeight="1" x14ac:dyDescent="0.3">
      <c r="A42" s="187"/>
      <c r="B42" s="192"/>
      <c r="C42" s="178"/>
      <c r="D42" s="290" t="s">
        <v>192</v>
      </c>
      <c r="E42" s="290"/>
      <c r="F42" s="290"/>
      <c r="G42" s="178"/>
      <c r="H42" s="290" t="s">
        <v>192</v>
      </c>
      <c r="I42" s="290"/>
      <c r="J42" s="290"/>
    </row>
    <row r="43" spans="1:10" ht="20.149999999999999" customHeight="1" x14ac:dyDescent="0.3">
      <c r="A43" s="187"/>
      <c r="B43" s="192"/>
      <c r="C43" s="178"/>
      <c r="D43" s="308" t="str">
        <f>D5</f>
        <v>Nine-month period ended</v>
      </c>
      <c r="E43" s="308"/>
      <c r="F43" s="308"/>
      <c r="G43" s="232"/>
      <c r="H43" s="308" t="str">
        <f>D43</f>
        <v>Nine-month period ended</v>
      </c>
      <c r="I43" s="308"/>
      <c r="J43" s="308"/>
    </row>
    <row r="44" spans="1:10" ht="20.149999999999999" customHeight="1" x14ac:dyDescent="0.3">
      <c r="A44" s="187"/>
      <c r="B44" s="192"/>
      <c r="C44" s="178"/>
      <c r="D44" s="309" t="str">
        <f>D6</f>
        <v>30 September</v>
      </c>
      <c r="E44" s="308"/>
      <c r="F44" s="308"/>
      <c r="G44" s="232"/>
      <c r="H44" s="309" t="str">
        <f>D44</f>
        <v>30 September</v>
      </c>
      <c r="I44" s="308"/>
      <c r="J44" s="308"/>
    </row>
    <row r="45" spans="1:10" ht="20.25" customHeight="1" x14ac:dyDescent="0.3">
      <c r="A45" s="185"/>
      <c r="B45" s="192"/>
      <c r="C45" s="192"/>
      <c r="D45" s="178">
        <v>2025</v>
      </c>
      <c r="E45" s="178"/>
      <c r="F45" s="178">
        <v>2024</v>
      </c>
      <c r="G45" s="178"/>
      <c r="H45" s="178">
        <v>2025</v>
      </c>
      <c r="I45" s="178"/>
      <c r="J45" s="178">
        <v>2024</v>
      </c>
    </row>
    <row r="46" spans="1:10" ht="17.25" customHeight="1" x14ac:dyDescent="0.3">
      <c r="A46" s="187"/>
      <c r="B46" s="192"/>
      <c r="C46" s="178"/>
      <c r="D46" s="288" t="s">
        <v>51</v>
      </c>
      <c r="E46" s="288"/>
      <c r="F46" s="288"/>
      <c r="G46" s="288"/>
      <c r="H46" s="288"/>
      <c r="I46" s="288"/>
      <c r="J46" s="288"/>
    </row>
    <row r="47" spans="1:10" ht="20.25" customHeight="1" x14ac:dyDescent="0.35">
      <c r="A47" s="197" t="s">
        <v>45</v>
      </c>
      <c r="B47" s="192"/>
      <c r="C47" s="178"/>
      <c r="D47" s="219"/>
      <c r="E47" s="180"/>
      <c r="F47" s="180"/>
      <c r="G47" s="180"/>
      <c r="H47" s="180"/>
      <c r="I47" s="180"/>
      <c r="J47" s="180"/>
    </row>
    <row r="48" spans="1:10" ht="20.25" customHeight="1" x14ac:dyDescent="0.3">
      <c r="A48" s="179" t="s">
        <v>266</v>
      </c>
      <c r="B48" s="192"/>
      <c r="C48" s="178"/>
      <c r="D48" s="219">
        <v>198625</v>
      </c>
      <c r="E48" s="180"/>
      <c r="F48" s="180">
        <v>0</v>
      </c>
      <c r="G48" s="180"/>
      <c r="H48" s="180">
        <v>198625</v>
      </c>
      <c r="I48" s="180"/>
      <c r="J48" s="180">
        <v>0</v>
      </c>
    </row>
    <row r="49" spans="1:10" ht="20.25" customHeight="1" x14ac:dyDescent="0.3">
      <c r="A49" s="266" t="s">
        <v>230</v>
      </c>
      <c r="B49" s="192"/>
      <c r="C49" s="178"/>
      <c r="D49" s="219">
        <v>-65</v>
      </c>
      <c r="E49" s="180"/>
      <c r="F49" s="151">
        <v>-74</v>
      </c>
      <c r="G49" s="180"/>
      <c r="H49" s="219">
        <v>-65</v>
      </c>
      <c r="I49" s="180"/>
      <c r="J49" s="151">
        <v>-74</v>
      </c>
    </row>
    <row r="50" spans="1:10" ht="20.25" customHeight="1" x14ac:dyDescent="0.3">
      <c r="A50" s="179" t="s">
        <v>229</v>
      </c>
      <c r="B50" s="192"/>
      <c r="C50" s="178"/>
      <c r="D50" s="219">
        <v>17</v>
      </c>
      <c r="E50" s="180"/>
      <c r="F50" s="151">
        <v>1020</v>
      </c>
      <c r="G50" s="180"/>
      <c r="H50" s="180">
        <v>0</v>
      </c>
      <c r="I50" s="180"/>
      <c r="J50" s="145">
        <v>857</v>
      </c>
    </row>
    <row r="51" spans="1:10" ht="20.25" customHeight="1" x14ac:dyDescent="0.3">
      <c r="A51" s="179" t="s">
        <v>198</v>
      </c>
      <c r="B51" s="192"/>
      <c r="C51" s="178"/>
      <c r="D51" s="219">
        <v>-140960</v>
      </c>
      <c r="E51" s="180"/>
      <c r="F51" s="151">
        <v>-138096</v>
      </c>
      <c r="G51" s="180"/>
      <c r="H51" s="219">
        <v>-14941</v>
      </c>
      <c r="I51" s="180"/>
      <c r="J51" s="151">
        <v>-7880</v>
      </c>
    </row>
    <row r="52" spans="1:10" ht="20.25" customHeight="1" x14ac:dyDescent="0.3">
      <c r="A52" s="179" t="s">
        <v>285</v>
      </c>
      <c r="B52" s="192"/>
      <c r="C52" s="178"/>
      <c r="D52" s="219">
        <v>0</v>
      </c>
      <c r="E52" s="180"/>
      <c r="F52" s="180">
        <v>0</v>
      </c>
      <c r="G52" s="180"/>
      <c r="H52" s="219">
        <v>-211000</v>
      </c>
      <c r="I52" s="180"/>
      <c r="J52" s="151">
        <v>-135000</v>
      </c>
    </row>
    <row r="53" spans="1:10" ht="20.25" customHeight="1" x14ac:dyDescent="0.3">
      <c r="A53" s="179" t="s">
        <v>237</v>
      </c>
      <c r="B53" s="192"/>
      <c r="C53" s="178"/>
      <c r="D53" s="219">
        <v>0</v>
      </c>
      <c r="E53" s="180"/>
      <c r="F53" s="151">
        <v>0</v>
      </c>
      <c r="G53" s="180"/>
      <c r="H53" s="219">
        <v>242507</v>
      </c>
      <c r="I53" s="180"/>
      <c r="J53" s="151">
        <v>147141</v>
      </c>
    </row>
    <row r="54" spans="1:10" ht="20.25" customHeight="1" x14ac:dyDescent="0.3">
      <c r="A54" s="198" t="s">
        <v>47</v>
      </c>
      <c r="B54" s="192"/>
      <c r="C54" s="178"/>
      <c r="D54" s="219">
        <v>4461</v>
      </c>
      <c r="E54" s="180"/>
      <c r="F54" s="151">
        <v>1260</v>
      </c>
      <c r="G54" s="180"/>
      <c r="H54" s="180">
        <v>21593</v>
      </c>
      <c r="I54" s="180"/>
      <c r="J54" s="145">
        <v>1409</v>
      </c>
    </row>
    <row r="55" spans="1:10" ht="20.25" customHeight="1" x14ac:dyDescent="0.3">
      <c r="A55" s="202" t="s">
        <v>261</v>
      </c>
      <c r="B55" s="192"/>
      <c r="C55" s="178"/>
      <c r="D55" s="256">
        <f>SUM(D48:D54)</f>
        <v>62078</v>
      </c>
      <c r="E55" s="200"/>
      <c r="F55" s="256">
        <f>SUM(F48:F54)</f>
        <v>-135890</v>
      </c>
      <c r="G55" s="200"/>
      <c r="H55" s="256">
        <f>SUM(H48:H54)</f>
        <v>236719</v>
      </c>
      <c r="I55" s="200"/>
      <c r="J55" s="256">
        <f>SUM(J48:J54)</f>
        <v>6453</v>
      </c>
    </row>
    <row r="56" spans="1:10" ht="12.65" customHeight="1" x14ac:dyDescent="0.3">
      <c r="A56" s="191"/>
      <c r="B56" s="192"/>
      <c r="C56" s="178"/>
      <c r="D56" s="246"/>
      <c r="E56" s="200"/>
      <c r="F56" s="210"/>
      <c r="G56" s="200"/>
      <c r="H56" s="210"/>
      <c r="I56" s="200"/>
      <c r="J56" s="210"/>
    </row>
    <row r="57" spans="1:10" ht="20.25" customHeight="1" x14ac:dyDescent="0.35">
      <c r="A57" s="197" t="s">
        <v>43</v>
      </c>
      <c r="B57" s="192"/>
      <c r="C57" s="178"/>
      <c r="D57" s="219"/>
      <c r="E57" s="180"/>
      <c r="F57" s="180"/>
      <c r="G57" s="180"/>
      <c r="H57" s="180"/>
      <c r="I57" s="180"/>
      <c r="J57" s="180"/>
    </row>
    <row r="58" spans="1:10" ht="20.25" customHeight="1" x14ac:dyDescent="0.3">
      <c r="A58" s="198" t="s">
        <v>281</v>
      </c>
      <c r="B58" s="192"/>
      <c r="C58" s="178"/>
      <c r="D58" s="219">
        <v>-190000</v>
      </c>
      <c r="E58" s="180"/>
      <c r="F58" s="151">
        <v>65711</v>
      </c>
      <c r="G58" s="180"/>
      <c r="H58" s="219">
        <v>-160000</v>
      </c>
      <c r="I58" s="180"/>
      <c r="J58" s="151">
        <v>10000</v>
      </c>
    </row>
    <row r="59" spans="1:10" ht="20.25" customHeight="1" x14ac:dyDescent="0.3">
      <c r="A59" s="198" t="s">
        <v>256</v>
      </c>
      <c r="B59" s="192"/>
      <c r="C59" s="178"/>
      <c r="D59" s="219">
        <v>0</v>
      </c>
      <c r="E59" s="180"/>
      <c r="F59" s="151">
        <v>-25002</v>
      </c>
      <c r="G59" s="180"/>
      <c r="H59" s="219">
        <v>0</v>
      </c>
      <c r="I59" s="180"/>
      <c r="J59" s="151">
        <v>0</v>
      </c>
    </row>
    <row r="60" spans="1:10" ht="20.25" customHeight="1" x14ac:dyDescent="0.3">
      <c r="A60" s="198" t="s">
        <v>257</v>
      </c>
      <c r="B60" s="192"/>
      <c r="C60" s="178"/>
      <c r="D60" s="219">
        <v>0</v>
      </c>
      <c r="E60" s="180"/>
      <c r="F60" s="151">
        <v>-352536</v>
      </c>
      <c r="G60" s="180"/>
      <c r="H60" s="219">
        <v>0</v>
      </c>
      <c r="I60" s="180"/>
      <c r="J60" s="151">
        <v>-128970</v>
      </c>
    </row>
    <row r="61" spans="1:10" ht="19.5" customHeight="1" x14ac:dyDescent="0.3">
      <c r="A61" s="198" t="s">
        <v>164</v>
      </c>
      <c r="B61" s="192"/>
      <c r="C61" s="178"/>
      <c r="D61" s="219">
        <v>-5707</v>
      </c>
      <c r="E61" s="180"/>
      <c r="F61" s="151">
        <v>-3846</v>
      </c>
      <c r="G61" s="180"/>
      <c r="H61" s="219">
        <v>-4924</v>
      </c>
      <c r="I61" s="180"/>
      <c r="J61" s="151">
        <v>-3281</v>
      </c>
    </row>
    <row r="62" spans="1:10" ht="19.5" customHeight="1" x14ac:dyDescent="0.3">
      <c r="A62" s="198" t="s">
        <v>262</v>
      </c>
      <c r="B62" s="192"/>
      <c r="C62" s="178"/>
      <c r="D62" s="219">
        <v>-175897</v>
      </c>
      <c r="E62" s="180"/>
      <c r="F62" s="151">
        <v>-179204</v>
      </c>
      <c r="G62" s="180"/>
      <c r="H62" s="219">
        <v>-175897</v>
      </c>
      <c r="I62" s="180"/>
      <c r="J62" s="151">
        <v>-179204</v>
      </c>
    </row>
    <row r="63" spans="1:10" ht="19.5" customHeight="1" x14ac:dyDescent="0.3">
      <c r="A63" s="198" t="s">
        <v>239</v>
      </c>
      <c r="B63" s="192"/>
      <c r="C63" s="178"/>
      <c r="D63" s="219">
        <v>0</v>
      </c>
      <c r="E63" s="180"/>
      <c r="F63" s="151">
        <v>-1</v>
      </c>
      <c r="G63" s="180"/>
      <c r="H63" s="219">
        <v>0</v>
      </c>
      <c r="I63" s="180"/>
      <c r="J63" s="151">
        <v>0</v>
      </c>
    </row>
    <row r="64" spans="1:10" ht="20.25" customHeight="1" x14ac:dyDescent="0.3">
      <c r="A64" s="198" t="s">
        <v>44</v>
      </c>
      <c r="B64" s="192"/>
      <c r="C64" s="178"/>
      <c r="D64" s="219">
        <v>-22625</v>
      </c>
      <c r="E64" s="180"/>
      <c r="F64" s="151">
        <v>-24593</v>
      </c>
      <c r="G64" s="180"/>
      <c r="H64" s="219">
        <v>-19220</v>
      </c>
      <c r="I64" s="180"/>
      <c r="J64" s="151">
        <v>-7995</v>
      </c>
    </row>
    <row r="65" spans="1:10" ht="20.25" customHeight="1" x14ac:dyDescent="0.3">
      <c r="A65" s="202" t="s">
        <v>258</v>
      </c>
      <c r="B65" s="192"/>
      <c r="C65" s="178"/>
      <c r="D65" s="256">
        <f>SUM(D58:D64)</f>
        <v>-394229</v>
      </c>
      <c r="E65" s="200"/>
      <c r="F65" s="256">
        <f>SUM(F58:F64)</f>
        <v>-519471</v>
      </c>
      <c r="G65" s="200"/>
      <c r="H65" s="256">
        <f>SUM(H58:H64)</f>
        <v>-360041</v>
      </c>
      <c r="I65" s="200"/>
      <c r="J65" s="256">
        <f>SUM(J58:J64)</f>
        <v>-309450</v>
      </c>
    </row>
    <row r="66" spans="1:10" ht="13.4" customHeight="1" x14ac:dyDescent="0.3">
      <c r="A66" s="202"/>
      <c r="B66" s="192"/>
      <c r="C66" s="178"/>
      <c r="D66" s="219"/>
      <c r="E66" s="180"/>
      <c r="F66" s="180"/>
      <c r="G66" s="180"/>
      <c r="H66" s="180"/>
      <c r="I66" s="180"/>
      <c r="J66" s="180"/>
    </row>
    <row r="67" spans="1:10" ht="20.25" customHeight="1" x14ac:dyDescent="0.3">
      <c r="A67" s="202" t="s">
        <v>264</v>
      </c>
      <c r="B67" s="192"/>
      <c r="C67" s="178"/>
      <c r="D67" s="253">
        <f>SUM(D37,D55,D65)</f>
        <v>43634</v>
      </c>
      <c r="E67" s="210"/>
      <c r="F67" s="253">
        <f>SUM(F37,F55,F65)</f>
        <v>-242537</v>
      </c>
      <c r="G67" s="210"/>
      <c r="H67" s="253">
        <f>SUM(H37,H55,H65)</f>
        <v>48103</v>
      </c>
      <c r="I67" s="210"/>
      <c r="J67" s="253">
        <f>SUM(J37,J55,J65)</f>
        <v>-155449</v>
      </c>
    </row>
    <row r="68" spans="1:10" ht="20.25" customHeight="1" x14ac:dyDescent="0.3">
      <c r="A68" s="179" t="s">
        <v>158</v>
      </c>
      <c r="B68" s="192"/>
      <c r="C68" s="178"/>
      <c r="D68" s="258">
        <f>'BS 2-3'!F10</f>
        <v>348385</v>
      </c>
      <c r="E68" s="180"/>
      <c r="F68" s="219">
        <v>348038</v>
      </c>
      <c r="G68" s="180"/>
      <c r="H68" s="258">
        <f>'BS 2-3'!J10</f>
        <v>273083</v>
      </c>
      <c r="I68" s="180"/>
      <c r="J68" s="219">
        <v>211466</v>
      </c>
    </row>
    <row r="69" spans="1:10" ht="20.25" customHeight="1" thickBot="1" x14ac:dyDescent="0.35">
      <c r="A69" s="202" t="s">
        <v>276</v>
      </c>
      <c r="B69" s="192"/>
      <c r="C69" s="178"/>
      <c r="D69" s="274">
        <f>SUM(D67:D68)</f>
        <v>392019</v>
      </c>
      <c r="E69" s="200"/>
      <c r="F69" s="274">
        <f>SUM(F67:F68)</f>
        <v>105501</v>
      </c>
      <c r="G69" s="200"/>
      <c r="H69" s="274">
        <f>SUM(H67:H68)</f>
        <v>321186</v>
      </c>
      <c r="I69" s="200"/>
      <c r="J69" s="274">
        <f>SUM(J67:J68)</f>
        <v>56017</v>
      </c>
    </row>
    <row r="70" spans="1:10" ht="9" customHeight="1" thickTop="1" x14ac:dyDescent="0.3">
      <c r="A70" s="191"/>
      <c r="B70" s="192"/>
      <c r="C70" s="178"/>
      <c r="D70" s="246"/>
      <c r="E70" s="200"/>
      <c r="F70" s="210"/>
      <c r="G70" s="200"/>
      <c r="H70" s="210"/>
      <c r="I70" s="200"/>
      <c r="J70" s="210"/>
    </row>
    <row r="71" spans="1:10" ht="20.25" customHeight="1" x14ac:dyDescent="0.35">
      <c r="A71" s="203" t="s">
        <v>46</v>
      </c>
      <c r="D71" s="219"/>
      <c r="E71" s="180"/>
      <c r="F71" s="180"/>
      <c r="G71" s="180"/>
      <c r="H71" s="180"/>
      <c r="I71" s="180"/>
      <c r="J71" s="180"/>
    </row>
    <row r="72" spans="1:10" ht="20.149999999999999" customHeight="1" x14ac:dyDescent="0.3">
      <c r="A72" s="198" t="s">
        <v>271</v>
      </c>
      <c r="B72" s="267"/>
      <c r="C72" s="267"/>
      <c r="D72" s="182"/>
      <c r="E72" s="211"/>
      <c r="F72" s="182"/>
      <c r="G72" s="210"/>
      <c r="H72" s="182"/>
      <c r="I72" s="210"/>
      <c r="J72" s="182"/>
    </row>
    <row r="73" spans="1:10" ht="20.149999999999999" customHeight="1" x14ac:dyDescent="0.3">
      <c r="A73" s="198" t="s">
        <v>265</v>
      </c>
      <c r="B73" s="267"/>
      <c r="C73" s="267"/>
      <c r="D73" s="211">
        <v>17190</v>
      </c>
      <c r="E73" s="211"/>
      <c r="F73" s="161">
        <v>4771</v>
      </c>
      <c r="G73" s="210"/>
      <c r="H73" s="211">
        <v>14627</v>
      </c>
      <c r="I73" s="210"/>
      <c r="J73" s="161">
        <v>-92</v>
      </c>
    </row>
    <row r="74" spans="1:10" ht="20.149999999999999" customHeight="1" x14ac:dyDescent="0.3">
      <c r="A74" s="198" t="s">
        <v>220</v>
      </c>
      <c r="B74" s="267"/>
      <c r="C74" s="267"/>
      <c r="D74" s="211">
        <v>5124</v>
      </c>
      <c r="E74" s="211"/>
      <c r="F74" s="161">
        <v>21293</v>
      </c>
      <c r="G74" s="210"/>
      <c r="H74" s="211">
        <v>5124</v>
      </c>
      <c r="I74" s="210"/>
      <c r="J74" s="161">
        <v>0</v>
      </c>
    </row>
    <row r="75" spans="1:10" ht="20.149999999999999" customHeight="1" x14ac:dyDescent="0.3">
      <c r="A75" s="198" t="s">
        <v>236</v>
      </c>
      <c r="B75" s="267"/>
      <c r="C75" s="267"/>
      <c r="D75" s="211">
        <v>104</v>
      </c>
      <c r="E75" s="211"/>
      <c r="F75" s="161">
        <v>1156450</v>
      </c>
      <c r="G75" s="210"/>
      <c r="H75" s="211">
        <v>104</v>
      </c>
      <c r="I75" s="210"/>
      <c r="J75" s="161">
        <v>1156448</v>
      </c>
    </row>
    <row r="76" spans="1:10" ht="19.5" customHeight="1" x14ac:dyDescent="0.3">
      <c r="A76" s="198" t="s">
        <v>235</v>
      </c>
      <c r="B76" s="267"/>
      <c r="C76" s="267"/>
      <c r="D76" s="211">
        <v>0</v>
      </c>
      <c r="E76" s="211"/>
      <c r="F76" s="161">
        <v>0</v>
      </c>
      <c r="G76" s="210"/>
      <c r="H76" s="211">
        <v>0</v>
      </c>
      <c r="I76" s="210"/>
      <c r="J76" s="161">
        <v>-800000</v>
      </c>
    </row>
    <row r="77" spans="1:10" ht="20.25" customHeight="1" x14ac:dyDescent="0.3">
      <c r="A77" s="198"/>
      <c r="B77" s="192"/>
      <c r="C77" s="178"/>
      <c r="D77" s="268"/>
      <c r="I77" s="269"/>
      <c r="J77" s="270"/>
    </row>
    <row r="78" spans="1:10" ht="20.25" customHeight="1" x14ac:dyDescent="0.3">
      <c r="D78" s="245"/>
      <c r="E78" s="269"/>
      <c r="F78" s="245"/>
      <c r="G78" s="269"/>
      <c r="H78" s="245"/>
      <c r="J78" s="245"/>
    </row>
    <row r="80" spans="1:10" ht="20.25" customHeight="1" x14ac:dyDescent="0.3">
      <c r="D80" s="268"/>
    </row>
    <row r="82" spans="5:5" ht="20.25" customHeight="1" x14ac:dyDescent="0.3">
      <c r="E82" s="272"/>
    </row>
  </sheetData>
  <sheetProtection formatCells="0" formatColumns="0" formatRows="0" insertColumns="0" insertRows="0" insertHyperlinks="0" deleteColumns="0" deleteRows="0" sort="0" autoFilter="0" pivotTables="0"/>
  <mergeCells count="18">
    <mergeCell ref="D41:F41"/>
    <mergeCell ref="H41:J41"/>
    <mergeCell ref="D42:F42"/>
    <mergeCell ref="H42:J42"/>
    <mergeCell ref="D3:F3"/>
    <mergeCell ref="H3:J3"/>
    <mergeCell ref="D4:F4"/>
    <mergeCell ref="H4:J4"/>
    <mergeCell ref="D8:J8"/>
    <mergeCell ref="D5:F5"/>
    <mergeCell ref="H5:J5"/>
    <mergeCell ref="D6:F6"/>
    <mergeCell ref="H6:J6"/>
    <mergeCell ref="D43:F43"/>
    <mergeCell ref="H43:J43"/>
    <mergeCell ref="D44:F44"/>
    <mergeCell ref="H44:J44"/>
    <mergeCell ref="D46:J46"/>
  </mergeCells>
  <phoneticPr fontId="0" type="noConversion"/>
  <pageMargins left="0.55000000000000004" right="0.55000000000000004" top="0.48" bottom="0.25" header="0.5" footer="0.5"/>
  <pageSetup paperSize="9" scale="82" firstPageNumber="8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rowBreaks count="1" manualBreakCount="1">
    <brk id="38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326564-136C-4B77-919F-6D36BA6B8C09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sharepoint/v3"/>
    <ds:schemaRef ds:uri="http://schemas.microsoft.com/office/infopath/2007/PartnerControls"/>
    <ds:schemaRef ds:uri="4243d5be-521d-4052-81ca-f0f31ea6f2da"/>
    <ds:schemaRef ds:uri="http://purl.org/dc/terms/"/>
    <ds:schemaRef ds:uri="05716746-add9-412a-97a9-1b5167d151a3"/>
    <ds:schemaRef ds:uri="f6ba49b0-bcda-4796-8236-5b5cc1493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66BBE63-0C34-45B0-8DDF-B007D7EF31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72C067-86D2-4757-AF6C-6324B9A443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BS 2-3</vt:lpstr>
      <vt:lpstr>PL 4</vt:lpstr>
      <vt:lpstr>PL 5</vt:lpstr>
      <vt:lpstr>CH-Consol 6</vt:lpstr>
      <vt:lpstr>SCE-SeperateFS (2)</vt:lpstr>
      <vt:lpstr>CH-Consol 6 notuse</vt:lpstr>
      <vt:lpstr>CH-Separate 7</vt:lpstr>
      <vt:lpstr>CH-Separate 8 notuse</vt:lpstr>
      <vt:lpstr>SCF 8-9</vt:lpstr>
      <vt:lpstr>'SCF 8-9'!_Hlk120336604</vt:lpstr>
      <vt:lpstr>'BS 2-3'!Print_Area</vt:lpstr>
      <vt:lpstr>'CH-Consol 6'!Print_Area</vt:lpstr>
      <vt:lpstr>'CH-Consol 6 notuse'!Print_Area</vt:lpstr>
      <vt:lpstr>'CH-Separate 7'!Print_Area</vt:lpstr>
      <vt:lpstr>'CH-Separate 8 notuse'!Print_Area</vt:lpstr>
      <vt:lpstr>'PL 4'!Print_Area</vt:lpstr>
      <vt:lpstr>'PL 5'!Print_Area</vt:lpstr>
      <vt:lpstr>'SCE-SeperateFS (2)'!Print_Area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Burussakorn, Nak-orn</cp:lastModifiedBy>
  <cp:lastPrinted>2025-11-10T06:26:07Z</cp:lastPrinted>
  <dcterms:created xsi:type="dcterms:W3CDTF">2006-01-06T08:39:44Z</dcterms:created>
  <dcterms:modified xsi:type="dcterms:W3CDTF">2025-11-11T11:10:44Z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