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5-68)\PRTR (1649788)\"/>
    </mc:Choice>
  </mc:AlternateContent>
  <xr:revisionPtr revIDLastSave="0" documentId="13_ncr:1_{C3215EBA-FA0A-41FA-A9CB-FF883F253F13}" xr6:coauthVersionLast="47" xr6:coauthVersionMax="47" xr10:uidLastSave="{00000000-0000-0000-0000-000000000000}"/>
  <bookViews>
    <workbookView xWindow="-110" yWindow="-110" windowWidth="19420" windowHeight="10300" tabRatio="779" activeTab="8" xr2:uid="{00000000-000D-0000-FFFF-FFFF00000000}"/>
  </bookViews>
  <sheets>
    <sheet name="งบดุล" sheetId="28" r:id="rId1"/>
    <sheet name="งบดุล 2" sheetId="29" r:id="rId2"/>
    <sheet name="กำไรขาดทุนเบ็ดเสร็จ 3M  (Q.1)" sheetId="40" state="hidden" r:id="rId3"/>
    <sheet name="กำไรขาดทุนเบ็ดเสร็จ Q.2" sheetId="38" state="hidden" r:id="rId4"/>
    <sheet name="กำไร 3" sheetId="44" r:id="rId5"/>
    <sheet name="กำไร 6" sheetId="46" r:id="rId6"/>
    <sheet name="ส่วนผู้ถือหุ้น-รวม" sheetId="32" r:id="rId7"/>
    <sheet name="ส่วนผู้ถือหุ้น" sheetId="41" r:id="rId8"/>
    <sheet name="กระแสเงินสด" sheetId="27" r:id="rId9"/>
    <sheet name="Sheet1" sheetId="45" state="hidden" r:id="rId10"/>
  </sheets>
  <definedNames>
    <definedName name="AS2DocOpenMode" hidden="1">"AS2DocumentEdit"</definedName>
    <definedName name="_xlnm.Print_Area" localSheetId="2">'กำไรขาดทุนเบ็ดเสร็จ 3M  (Q.1)'!$C$1:$J$45</definedName>
    <definedName name="_xlnm.Print_Area" localSheetId="3">'กำไรขาดทุนเบ็ดเสร็จ Q.2'!$B$1:$H$45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27" l="1"/>
  <c r="H53" i="27" l="1"/>
  <c r="H29" i="27"/>
  <c r="F61" i="27"/>
  <c r="D35" i="27" l="1"/>
  <c r="H35" i="27" l="1"/>
  <c r="H25" i="27"/>
  <c r="H26" i="27"/>
  <c r="H17" i="28"/>
  <c r="H21" i="28"/>
  <c r="H18" i="27"/>
  <c r="H26" i="28"/>
  <c r="H11" i="46"/>
  <c r="J57" i="27" l="1"/>
  <c r="W26" i="32" l="1"/>
  <c r="W24" i="32"/>
  <c r="AA24" i="32" s="1"/>
  <c r="F64" i="27"/>
  <c r="Y27" i="32"/>
  <c r="D37" i="46"/>
  <c r="H12" i="27"/>
  <c r="D12" i="27"/>
  <c r="D37" i="44"/>
  <c r="J17" i="29"/>
  <c r="F17" i="29"/>
  <c r="O27" i="32" l="1"/>
  <c r="R21" i="41"/>
  <c r="AA26" i="32"/>
  <c r="H17" i="29"/>
  <c r="D17" i="29"/>
  <c r="J64" i="27" l="1"/>
  <c r="O21" i="32"/>
  <c r="W17" i="32"/>
  <c r="AA17" i="32" s="1"/>
  <c r="J37" i="46"/>
  <c r="F37" i="46"/>
  <c r="J35" i="46"/>
  <c r="F35" i="46"/>
  <c r="D35" i="46"/>
  <c r="J30" i="46"/>
  <c r="F30" i="46"/>
  <c r="D30" i="46"/>
  <c r="J17" i="46"/>
  <c r="H17" i="46"/>
  <c r="F17" i="46"/>
  <c r="D17" i="46"/>
  <c r="J12" i="46"/>
  <c r="H12" i="46"/>
  <c r="F12" i="46"/>
  <c r="D12" i="46"/>
  <c r="R16" i="41" l="1"/>
  <c r="W19" i="32"/>
  <c r="AA19" i="32" s="1"/>
  <c r="D19" i="46"/>
  <c r="D22" i="46" s="1"/>
  <c r="D24" i="46" s="1"/>
  <c r="F19" i="46"/>
  <c r="F22" i="46" s="1"/>
  <c r="F24" i="46" s="1"/>
  <c r="F25" i="46" s="1"/>
  <c r="H19" i="46"/>
  <c r="H22" i="46" s="1"/>
  <c r="H24" i="46" s="1"/>
  <c r="H28" i="46" s="1"/>
  <c r="J19" i="46"/>
  <c r="J22" i="46" s="1"/>
  <c r="J24" i="46" s="1"/>
  <c r="J25" i="46" s="1"/>
  <c r="H37" i="46" l="1"/>
  <c r="J22" i="41"/>
  <c r="H30" i="46"/>
  <c r="H25" i="46"/>
  <c r="H33" i="46" s="1"/>
  <c r="H35" i="46" s="1"/>
  <c r="H10" i="27"/>
  <c r="D25" i="46"/>
  <c r="D10" i="27"/>
  <c r="F21" i="32"/>
  <c r="D21" i="32"/>
  <c r="W20" i="32" l="1"/>
  <c r="P15" i="41"/>
  <c r="R15" i="41" s="1"/>
  <c r="U16" i="32"/>
  <c r="W16" i="32" s="1"/>
  <c r="AA16" i="32" s="1"/>
  <c r="W21" i="32" l="1"/>
  <c r="J37" i="44"/>
  <c r="F37" i="44"/>
  <c r="F35" i="44" l="1"/>
  <c r="J35" i="44"/>
  <c r="J30" i="44"/>
  <c r="F30" i="44"/>
  <c r="H158" i="45" l="1"/>
  <c r="H161" i="45" s="1"/>
  <c r="H154" i="45"/>
  <c r="D158" i="45"/>
  <c r="D161" i="45" s="1"/>
  <c r="D154" i="45"/>
  <c r="K148" i="45"/>
  <c r="I148" i="45"/>
  <c r="V136" i="45"/>
  <c r="W136" i="45" s="1"/>
  <c r="V135" i="45"/>
  <c r="W135" i="45" s="1"/>
  <c r="T126" i="45"/>
  <c r="U126" i="45" s="1"/>
  <c r="Q126" i="45"/>
  <c r="R126" i="45" s="1"/>
  <c r="O126" i="45"/>
  <c r="P126" i="45" s="1"/>
  <c r="M126" i="45"/>
  <c r="N126" i="45" s="1"/>
  <c r="I126" i="45"/>
  <c r="J126" i="45" s="1"/>
  <c r="E126" i="45"/>
  <c r="F126" i="45" s="1"/>
  <c r="T125" i="45"/>
  <c r="U125" i="45" s="1"/>
  <c r="T124" i="45"/>
  <c r="U124" i="45" s="1"/>
  <c r="T123" i="45"/>
  <c r="U123" i="45" s="1"/>
  <c r="T114" i="45"/>
  <c r="U114" i="45" s="1"/>
  <c r="Q114" i="45"/>
  <c r="R114" i="45" s="1"/>
  <c r="O114" i="45"/>
  <c r="P114" i="45" s="1"/>
  <c r="M114" i="45"/>
  <c r="N114" i="45" s="1"/>
  <c r="I114" i="45"/>
  <c r="J114" i="45" s="1"/>
  <c r="F114" i="45"/>
  <c r="E114" i="45"/>
  <c r="T113" i="45"/>
  <c r="U113" i="45" s="1"/>
  <c r="T112" i="45"/>
  <c r="U112" i="45" s="1"/>
  <c r="U111" i="45"/>
  <c r="T111" i="45"/>
  <c r="T94" i="45"/>
  <c r="U94" i="45" s="1"/>
  <c r="T93" i="45"/>
  <c r="U93" i="45" s="1"/>
  <c r="T74" i="45"/>
  <c r="U74" i="45" s="1"/>
  <c r="T73" i="45"/>
  <c r="U73" i="45" s="1"/>
  <c r="F67" i="45"/>
  <c r="K63" i="45"/>
  <c r="I63" i="45"/>
  <c r="G63" i="45"/>
  <c r="E63" i="45"/>
  <c r="K55" i="45"/>
  <c r="I55" i="45"/>
  <c r="G55" i="45"/>
  <c r="E55" i="45"/>
  <c r="H45" i="45"/>
  <c r="D45" i="45"/>
  <c r="H30" i="45"/>
  <c r="D30" i="45"/>
  <c r="J20" i="45"/>
  <c r="F20" i="45"/>
  <c r="H20" i="45"/>
  <c r="D20" i="45"/>
  <c r="J16" i="45"/>
  <c r="K16" i="45" s="1"/>
  <c r="H16" i="45"/>
  <c r="I16" i="45" s="1"/>
  <c r="F16" i="45"/>
  <c r="G16" i="45" s="1"/>
  <c r="E16" i="45"/>
  <c r="D16" i="45"/>
  <c r="J12" i="45"/>
  <c r="K12" i="45" s="1"/>
  <c r="H12" i="45"/>
  <c r="I12" i="45" s="1"/>
  <c r="F12" i="45"/>
  <c r="G12" i="45" s="1"/>
  <c r="D12" i="45"/>
  <c r="E12" i="45" s="1"/>
  <c r="T95" i="45" l="1"/>
  <c r="T75" i="45"/>
  <c r="U95" i="45" l="1"/>
  <c r="T99" i="45"/>
  <c r="T79" i="45"/>
  <c r="U75" i="45"/>
  <c r="T101" i="45" l="1"/>
  <c r="U99" i="45"/>
  <c r="T81" i="45"/>
  <c r="U79" i="45"/>
  <c r="T103" i="45" l="1"/>
  <c r="U103" i="45" s="1"/>
  <c r="U101" i="45"/>
  <c r="T83" i="45"/>
  <c r="U83" i="45" s="1"/>
  <c r="U81" i="45"/>
  <c r="J17" i="44" l="1"/>
  <c r="F17" i="44"/>
  <c r="J12" i="44"/>
  <c r="F12" i="44"/>
  <c r="A3" i="29"/>
  <c r="J19" i="44" l="1"/>
  <c r="F19" i="44"/>
  <c r="P20" i="41"/>
  <c r="N18" i="41"/>
  <c r="F18" i="41"/>
  <c r="J22" i="44" l="1"/>
  <c r="J24" i="44" s="1"/>
  <c r="F22" i="44"/>
  <c r="F24" i="44" s="1"/>
  <c r="J28" i="32"/>
  <c r="J21" i="32"/>
  <c r="H28" i="32"/>
  <c r="H21" i="32"/>
  <c r="F25" i="44" l="1"/>
  <c r="F23" i="27"/>
  <c r="J25" i="44"/>
  <c r="F57" i="27"/>
  <c r="R17" i="41"/>
  <c r="R18" i="41" s="1"/>
  <c r="J18" i="41"/>
  <c r="Y21" i="32"/>
  <c r="S21" i="32"/>
  <c r="Q21" i="32"/>
  <c r="M21" i="32"/>
  <c r="AA20" i="32" l="1"/>
  <c r="F28" i="32"/>
  <c r="J23" i="27" l="1"/>
  <c r="U21" i="32"/>
  <c r="AA21" i="32" l="1"/>
  <c r="M28" i="32"/>
  <c r="D28" i="32"/>
  <c r="F23" i="41" l="1"/>
  <c r="U23" i="32" l="1"/>
  <c r="W23" i="32" s="1"/>
  <c r="AA23" i="32" s="1"/>
  <c r="F24" i="29" l="1"/>
  <c r="J24" i="29"/>
  <c r="H23" i="41" l="1"/>
  <c r="D23" i="41"/>
  <c r="P18" i="41"/>
  <c r="L18" i="41"/>
  <c r="R20" i="41" l="1"/>
  <c r="F67" i="29" l="1"/>
  <c r="F32" i="27" l="1"/>
  <c r="H18" i="41"/>
  <c r="D18" i="41"/>
  <c r="J67" i="29" l="1"/>
  <c r="J69" i="29" s="1"/>
  <c r="J27" i="28"/>
  <c r="J18" i="28"/>
  <c r="F27" i="28"/>
  <c r="F18" i="28"/>
  <c r="J28" i="28" l="1"/>
  <c r="F28" i="28"/>
  <c r="I34" i="40" l="1"/>
  <c r="F34" i="40"/>
  <c r="I31" i="40"/>
  <c r="I17" i="40"/>
  <c r="F17" i="40"/>
  <c r="I12" i="40"/>
  <c r="I19" i="40" s="1"/>
  <c r="I21" i="40" s="1"/>
  <c r="I23" i="40" s="1"/>
  <c r="I24" i="40" s="1"/>
  <c r="F12" i="40"/>
  <c r="F19" i="40" l="1"/>
  <c r="F21" i="40" s="1"/>
  <c r="F23" i="40" s="1"/>
  <c r="F24" i="40" s="1"/>
  <c r="H17" i="38" l="1"/>
  <c r="F17" i="38"/>
  <c r="H12" i="38"/>
  <c r="H19" i="38" s="1"/>
  <c r="H21" i="38" s="1"/>
  <c r="H23" i="38" s="1"/>
  <c r="F12" i="38"/>
  <c r="F19" i="38" s="1"/>
  <c r="F21" i="38" s="1"/>
  <c r="F23" i="38" s="1"/>
  <c r="J32" i="27" l="1"/>
  <c r="H34" i="38"/>
  <c r="H24" i="38"/>
  <c r="F34" i="38"/>
  <c r="F24" i="38"/>
  <c r="J37" i="27" l="1"/>
  <c r="J25" i="29"/>
  <c r="J70" i="29" s="1"/>
  <c r="F25" i="29" l="1"/>
  <c r="A42" i="29" l="1"/>
  <c r="F37" i="27" l="1"/>
  <c r="F69" i="29" l="1"/>
  <c r="F70" i="29" l="1"/>
  <c r="F66" i="27"/>
  <c r="F68" i="27" s="1"/>
  <c r="J66" i="27"/>
  <c r="J68" i="27" s="1"/>
  <c r="H24" i="29" l="1"/>
  <c r="H18" i="28" l="1"/>
  <c r="L23" i="41"/>
  <c r="N23" i="41"/>
  <c r="H27" i="28"/>
  <c r="H17" i="44"/>
  <c r="H25" i="29" l="1"/>
  <c r="H28" i="28"/>
  <c r="D24" i="29"/>
  <c r="P23" i="41"/>
  <c r="S28" i="32"/>
  <c r="Q28" i="32"/>
  <c r="H12" i="44"/>
  <c r="H19" i="44" l="1"/>
  <c r="H22" i="44" s="1"/>
  <c r="H24" i="44" s="1"/>
  <c r="D27" i="28"/>
  <c r="U28" i="32"/>
  <c r="D12" i="44"/>
  <c r="D17" i="44"/>
  <c r="D19" i="44" l="1"/>
  <c r="H25" i="44"/>
  <c r="R22" i="41"/>
  <c r="R23" i="41" s="1"/>
  <c r="J23" i="41"/>
  <c r="H65" i="29" s="1"/>
  <c r="D18" i="28"/>
  <c r="D28" i="28" s="1"/>
  <c r="D25" i="29"/>
  <c r="H37" i="44" l="1"/>
  <c r="H35" i="44"/>
  <c r="H67" i="29"/>
  <c r="H69" i="29" s="1"/>
  <c r="H70" i="29" s="1"/>
  <c r="H30" i="44" l="1"/>
  <c r="Y28" i="32" l="1"/>
  <c r="D22" i="44"/>
  <c r="D24" i="44" s="1"/>
  <c r="D25" i="44" l="1"/>
  <c r="D67" i="29"/>
  <c r="D69" i="29" s="1"/>
  <c r="D70" i="29" s="1"/>
  <c r="D35" i="44"/>
  <c r="O28" i="32" l="1"/>
  <c r="W27" i="32"/>
  <c r="D30" i="44"/>
  <c r="AA27" i="32" l="1"/>
  <c r="AA28" i="32" s="1"/>
  <c r="W28" i="32"/>
  <c r="H57" i="27" l="1"/>
  <c r="D57" i="27" l="1"/>
  <c r="H23" i="27" l="1"/>
  <c r="D23" i="27" l="1"/>
  <c r="H64" i="27"/>
  <c r="D64" i="27"/>
  <c r="D32" i="27" l="1"/>
  <c r="D37" i="27" s="1"/>
  <c r="D66" i="27" s="1"/>
  <c r="D68" i="27" s="1"/>
  <c r="H32" i="27"/>
  <c r="H37" i="27" s="1"/>
  <c r="H66" i="27" s="1"/>
  <c r="H68" i="27" s="1"/>
</calcChain>
</file>

<file path=xl/sharedStrings.xml><?xml version="1.0" encoding="utf-8"?>
<sst xmlns="http://schemas.openxmlformats.org/spreadsheetml/2006/main" count="629" uniqueCount="263">
  <si>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</si>
  <si>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</si>
  <si>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</si>
  <si>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</si>
  <si>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</si>
  <si>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</si>
  <si>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</si>
  <si>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</si>
  <si>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</si>
  <si>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</si>
  <si>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</si>
  <si>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</si>
  <si>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</si>
  <si>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งบกระแสเงินสด</t>
  </si>
  <si>
    <t>กระแสเงินสดจากกิจกรรมดำเนินงาน</t>
  </si>
  <si>
    <t>ค่าเสื่อมราคา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</si>
  <si>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</si>
  <si>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</si>
  <si>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</si>
  <si>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</si>
  <si>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</si>
  <si>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</si>
  <si>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</si>
  <si>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</si>
  <si>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</si>
  <si>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</si>
  <si>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</si>
  <si>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</si>
  <si>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</si>
  <si>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</si>
  <si>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</si>
  <si>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</si>
  <si>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>ทุนที่ออกและชำระแล้ว</t>
  </si>
  <si>
    <t>ณ วันที่</t>
  </si>
  <si>
    <t>ทุนสำรองตามกฎหมาย</t>
  </si>
  <si>
    <t>และชำระแล้ว</t>
  </si>
  <si>
    <t>ทุนที่ออก</t>
  </si>
  <si>
    <t>ปรับปรุงด้วย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</si>
  <si>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</si>
  <si>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</si>
  <si>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</si>
  <si>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</si>
  <si>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ส่วนของผู้ถือหุ้นบริษัทใหญ่</t>
  </si>
  <si>
    <t>สินทรัพย์ภาษีเงินได้รอการตัดบัญชี</t>
  </si>
  <si>
    <t>องค์ประกอบอื่นของส่วนของผู้ถือหุ้น</t>
  </si>
  <si>
    <t>ทุนสำรอง</t>
  </si>
  <si>
    <t>ตามกฎหมาย</t>
  </si>
  <si>
    <t>หนี้สินไม่หมุนเวียนอื่น</t>
  </si>
  <si>
    <t>งบกำไรขาดทุนและกำไรขาดทุนเบ็ดเสร็จอื่น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</si>
  <si>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</si>
  <si>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</si>
  <si>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</si>
  <si>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</si>
  <si>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</si>
  <si>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</si>
  <si>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</si>
  <si>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</si>
  <si>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</si>
  <si>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หน่วย: บาท</t>
  </si>
  <si>
    <t>ต้นทุนการให้บริการ</t>
  </si>
  <si>
    <t xml:space="preserve"> 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</si>
  <si>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</si>
  <si>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</si>
  <si>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</si>
  <si>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เงินสดรับจากการดำเนินงาน</t>
  </si>
  <si>
    <t>กำไรต่อหุ้นขั้นพื้นฐาน  (บาท)</t>
  </si>
  <si>
    <t>ประมาณการหนี้สินสำหรับต้นทุนการรื้อถอน</t>
  </si>
  <si>
    <t>ขอรับรองว่าถูกต้อง</t>
  </si>
  <si>
    <t>ลงชื่อ .................................................... กรรมการ</t>
  </si>
  <si>
    <t>(นางสาวริศรา  เจริญพานิช)</t>
  </si>
  <si>
    <t>ค่าตัดจำหน่าย</t>
  </si>
  <si>
    <t>เงินสดจ่ายภาระผูกพันผลประโยชน์พนักงาน</t>
  </si>
  <si>
    <t>เงินสดจ่ายดอกเบี้ย</t>
  </si>
  <si>
    <t>เงินลงทุนในบริษัทย่อย</t>
  </si>
  <si>
    <r>
      <t xml:space="preserve">หนี้สินและส่วนของผู้ถือหุ้น  </t>
    </r>
    <r>
      <rPr>
        <sz val="16"/>
        <rFont val="Angsana New"/>
        <family val="1"/>
      </rPr>
      <t>(ต่อ)</t>
    </r>
  </si>
  <si>
    <t>บริษัท พีอาร์ทีอาร์ กรุ๊ป จำกัด และบริษัทย่อย</t>
  </si>
  <si>
    <t>เงินสดรับจากดอกเบี้ย</t>
  </si>
  <si>
    <t>ชำระครบแล้ว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</si>
  <si>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</si>
  <si>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</si>
  <si>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กำไรก่อนต้นทุนทางการเงินและค่าใช้จ่ายภาษีเงินได้</t>
  </si>
  <si>
    <t>กำไรก่อนค่าใช้จ่ายภาษีเงินได้</t>
  </si>
  <si>
    <t>ส่วนได้เสีย</t>
  </si>
  <si>
    <t>ที่ไม่มีอำนาจ</t>
  </si>
  <si>
    <t>ควบคุม</t>
  </si>
  <si>
    <t>ค่าใช้จ่ายผลประโยชน์พนักงาน</t>
  </si>
  <si>
    <t xml:space="preserve">รายได้จากการให้บริการ </t>
  </si>
  <si>
    <t xml:space="preserve">ค่าใช้จ่ายในการบริหาร </t>
  </si>
  <si>
    <t xml:space="preserve">ต้นทุนทางการเงิน </t>
  </si>
  <si>
    <t>จำนวนหุ้นสามัญถัวเฉลี่ยถ่วงน้ำหนัก (หุ้น)</t>
  </si>
  <si>
    <t>ทุนที่ออกและ</t>
  </si>
  <si>
    <t>ชำระแล้ว</t>
  </si>
  <si>
    <t>จากการรวมธุรกิจ</t>
  </si>
  <si>
    <t>ภายใต้การควบคุม</t>
  </si>
  <si>
    <t>เดียวกัน</t>
  </si>
  <si>
    <t>ภาษีเงินได้</t>
  </si>
  <si>
    <t>ของรายการที่จะไม่</t>
  </si>
  <si>
    <t>ถูกจัดประเภทใหม่</t>
  </si>
  <si>
    <t>ไว้ในกำไรหรือ</t>
  </si>
  <si>
    <t>ขาดทุนในภายหลัง</t>
  </si>
  <si>
    <t>รวมองค์</t>
  </si>
  <si>
    <t>ประกอบอื่น</t>
  </si>
  <si>
    <t>ของส่วน</t>
  </si>
  <si>
    <t>ของผู้ถือหุ้น</t>
  </si>
  <si>
    <t>รวมค่าใช้จ่าย</t>
  </si>
  <si>
    <t xml:space="preserve">รายได้ </t>
  </si>
  <si>
    <t>ส่วนเกินทุนจากการรวมธุรกิจภายใต้การควบคุมเดียวกัน</t>
  </si>
  <si>
    <t>“ยังไม่ได้ตรวจสอบ”</t>
  </si>
  <si>
    <t>กำไรเบ็ดเสร็จรวมสำหรับงวด</t>
  </si>
  <si>
    <t>กำไรสุทธิสำหรับงวด</t>
  </si>
  <si>
    <t>หมายเหตุประกอบงบการเงินเป็นส่วนหนึ่งของงบการเงินระหว่างกาลนี้</t>
  </si>
  <si>
    <t>ข้อมูลในงบการเงินระหว่างกาลนี้ได้จัดทำอย่างถูกต้องครบถ้วน เป็นจริงและตามมาตรฐานการบัญชี</t>
  </si>
  <si>
    <t>งบการเงินระหว่างกาลนี้ได้รับอนุมัติจากที่ประชุมวิสามัญครั้งที่ ................ เมื่อวันที่ ................</t>
  </si>
  <si>
    <t>ส่วนเกินทุน</t>
  </si>
  <si>
    <t>ลูกหนี้การค้าและลูกหนี้หมุนเวียนอื่น</t>
  </si>
  <si>
    <t>เงินฝากธนาคารที่มีภาระค้ำประกัน</t>
  </si>
  <si>
    <t>สินทรัพย์ไม่มีตัวตนอื่น</t>
  </si>
  <si>
    <t>เจ้าหนี้การค้าและเจ้าหนี้หมุนเวียนอื่น</t>
  </si>
  <si>
    <t>การแบ่งปันกำไร (ขาดทุน)</t>
  </si>
  <si>
    <t>การแบ่งปันกำไร (ขาดทุน) เบ็ดเสร็จรวม</t>
  </si>
  <si>
    <t>กำไร (ขาดทุน) เบ็ดเสร็จรวมสำหรับงวด</t>
  </si>
  <si>
    <t>ประมาณการหนี้สินไม่หมุนเวียนสำหรับผลประโยชน์พนักงาน</t>
  </si>
  <si>
    <t xml:space="preserve">เงินสดจ่ายเพื่อซื้อส่วนปรับปรุงสำนักงานเช่าและอุปกรณ์ </t>
  </si>
  <si>
    <t>ส่วนปรับปรุงสำนักงานเช่าและอุปกรณ์</t>
  </si>
  <si>
    <t>สำหรับงวดหกเดือนสิ้นสุดวันที่ 30 มิถุนายน 2563</t>
  </si>
  <si>
    <t>กำไรจากกิจกรรมดำเนินงาน</t>
  </si>
  <si>
    <t>การแบ่งปันกำไร(ขาดทุน)เบ็ดเสร็จรวม</t>
  </si>
  <si>
    <t>การแบ่งปันกำไร(ขาดทุน)</t>
  </si>
  <si>
    <t>สำหรับงวดสามเดือนสิ้นสุดวันที่ 31 มีนาคม 2564</t>
  </si>
  <si>
    <t>31 ธันวาคม</t>
  </si>
  <si>
    <t>-</t>
  </si>
  <si>
    <t>กำไรจากการประมาณการ</t>
  </si>
  <si>
    <t>ตามหลักคณิตศาสตร์</t>
  </si>
  <si>
    <t>ประกันภัยสำหรับ</t>
  </si>
  <si>
    <t>โครงการผลประโยชน์</t>
  </si>
  <si>
    <t>พนักงาน</t>
  </si>
  <si>
    <t>ดูหมายเหตุประกอบงบการเงินแบบย่อ</t>
  </si>
  <si>
    <t>เงินสดรับภาระผูกพันผลประโยชน์พนักงาน</t>
  </si>
  <si>
    <t>บริษัท พีอาร์ทีอาร์ กรุ๊ป จำกัด (มหาชน) และบริษัทย่อย</t>
  </si>
  <si>
    <t>หุ้นสามัญ 600,000,000 หุ้น  มูลค่าหุ้นละ 0.50 บาท</t>
  </si>
  <si>
    <t>เงินให้กู้ยืมระยะสั้นแก่บริษัทที่เกี่ยวข้องกัน</t>
  </si>
  <si>
    <t>จากการเปลี่ยนแปลง</t>
  </si>
  <si>
    <t>ส่วนเกิน</t>
  </si>
  <si>
    <t>ต้นทุนทางการเงิน</t>
  </si>
  <si>
    <t>ส่วนเกินมูลค่าหุ้นสามัญ</t>
  </si>
  <si>
    <t>มูลค่าหุ้นสามัญ</t>
  </si>
  <si>
    <t>เงินสดจ่ายเพื่อซื้อสินทรัพย์ไม่มีตัวตนอื่น</t>
  </si>
  <si>
    <t>สัดส่วนการถือหุ้น</t>
  </si>
  <si>
    <t>ในบริษัทย่อย</t>
  </si>
  <si>
    <t>บริษัทใหญ่</t>
  </si>
  <si>
    <t>ส่วนเกินทุนจากการเปลี่ยนแปลงสัดส่วนการถือหุ้นในบริษัทย่อย</t>
  </si>
  <si>
    <t>ยอดคงเหลือต้นงวด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</si>
  <si>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</si>
  <si>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</si>
  <si>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ส่วนได้เสียที่ไม่มีอำนาจควบคุม</t>
  </si>
  <si>
    <t>กำไรต่อหุ้นขั้นพื้นฐาน  (บาทต่อหุ้น)</t>
  </si>
  <si>
    <t>ส่วนของ</t>
  </si>
  <si>
    <t>4.2 และ 4.3</t>
  </si>
  <si>
    <t>หนี้สินตามสัญญาเช่า</t>
  </si>
  <si>
    <t>ส่วนของหนี้สินตามสัญญาเช่าที่ถึงกำหนดชำระภายในหนึ่งปี</t>
  </si>
  <si>
    <t>เงินสดจ่ายชำระหนี้สินตามสัญญาเช่า</t>
  </si>
  <si>
    <t>งบการเปลี่ยนแปลงส่วนของผู้ถือหุ้น</t>
  </si>
  <si>
    <t>กำไรจากการยกเลิกสัญญาเช่า</t>
  </si>
  <si>
    <t>ณ วันที่ 30 มิถุนายน 2567</t>
  </si>
  <si>
    <t>30 มิถุนายน</t>
  </si>
  <si>
    <t>สำหรับงวดสามเดือนสิ้นสุดวันที่ 30 มิถุนายน 2567</t>
  </si>
  <si>
    <t>สำหรับงวดหกเดือนสิ้นสุดวันที่ 30 มิถุนายน 2567</t>
  </si>
  <si>
    <t>เงินสดรับจากเงินปันผลบริษัทย่อย</t>
  </si>
  <si>
    <t>บาท</t>
  </si>
  <si>
    <t xml:space="preserve">             ลูกหนี้การค้า - บริษัทอื่น</t>
  </si>
  <si>
    <t xml:space="preserve">             หัก   ค่าเผื่อผลขาดทุนด้านเครดิต</t>
  </si>
  <si>
    <t xml:space="preserve"> ที่คาดว่าจะเกิดขึ้น</t>
  </si>
  <si>
    <t xml:space="preserve">                        รวมลูกหนี้การค้า</t>
  </si>
  <si>
    <t xml:space="preserve">              ลูกหนี้อื่น - บริษัทที่เกี่ยวข้องกัน </t>
  </si>
  <si>
    <t xml:space="preserve">                 (หมายเหตุข้อ 20.1)</t>
  </si>
  <si>
    <t xml:space="preserve">              ลูกหนี้อื่น - บริษัทอื่น</t>
  </si>
  <si>
    <t xml:space="preserve">                        รวมลูกหนี้อื่น</t>
  </si>
  <si>
    <t xml:space="preserve">              รายได้ค้างรับ</t>
  </si>
  <si>
    <t xml:space="preserve">              เงินทดรองจ่ายจ่ายล่วงหน้า</t>
  </si>
  <si>
    <t xml:space="preserve">              ค่าใช้จ่ายจ่ายล่วงหน้า</t>
  </si>
  <si>
    <t>ภาษีเงินได้งวดปัจจุบัน</t>
  </si>
  <si>
    <t>ค่าใช้จ่ายภาษีเงินได้งวดปัจจุบัน</t>
  </si>
  <si>
    <t>ภาษีเงินได้รอการตัดบัญชี</t>
  </si>
  <si>
    <t>รายได้ภาษีเงินได้รอการตัดบัญชีที่เกี่ยวข้องกับ</t>
  </si>
  <si>
    <t xml:space="preserve">       ผลต่างชั่วคราวที่เกิดขึ้นหรือกลับรายการ</t>
  </si>
  <si>
    <t xml:space="preserve">   รวมค่าใช้จ่ายภาษีเงินได้</t>
  </si>
  <si>
    <t>เจ้าหนี้การค้า - บริษัทอื่น</t>
  </si>
  <si>
    <t>เจ้าหนี้อื่น - บริษัทที่เกี่ยวข้องกัน (หมายเหตุข้อ 20.1)</t>
  </si>
  <si>
    <t>เจ้าหนี้อื่น - บริษัทอื่น</t>
  </si>
  <si>
    <t>รายได้รับล่วงหน้า</t>
  </si>
  <si>
    <t>เงินประกันความเสียหาย</t>
  </si>
  <si>
    <t>เงินปันผลค้างจ่าย</t>
  </si>
  <si>
    <t>ค่าใช้จ่ายค้างจ่าย</t>
  </si>
  <si>
    <t>กำไรที่เป็นส่วนของผู้ถือหุ้นของ</t>
  </si>
  <si>
    <t xml:space="preserve">   บริษัทใหญ่ (บาท)</t>
  </si>
  <si>
    <t>หุ้นสามัญที่ออกจำหน่ายแล้วถัวเฉลี่ย</t>
  </si>
  <si>
    <t xml:space="preserve">   ถ่วงน้ำหนักสำหรับงวด (หุ้น)</t>
  </si>
  <si>
    <t>กำไรต่อหุ้นขั้นพื้นฐาน (บาทต่อหุ้น)</t>
  </si>
  <si>
    <t>สำหรับงวดหกเดือนสิ้นสุดวันที่ 30 มิถุนายน</t>
  </si>
  <si>
    <t>ส่วนงานธุรกิจระบบการจัดหาทรัพยากรบุคคล (Recruitment)</t>
  </si>
  <si>
    <t>ส่วนงานธุรกิจระบบการจัดจ้างทรัพยากรบุคคล (Outsourcing)</t>
  </si>
  <si>
    <t>ส่วนงานธุรกิจ ให้บริการจัดฝึกอบรม  (Training)</t>
  </si>
  <si>
    <t>ส่วนงานธุรกิจระบบการโฆษณาจัดหาทรัพยากรบุคคลออนไลน์ (Job advertising)</t>
  </si>
  <si>
    <t>ส่วนงานธุรกิจบริการซอฟต์แวร์ด้านบริหารจัดการบุคลากร</t>
  </si>
  <si>
    <t>(HR Platform)</t>
  </si>
  <si>
    <t>รายได้ตามส่วนงาน</t>
  </si>
  <si>
    <t>ต้นทุนตามส่วนงาน</t>
  </si>
  <si>
    <t>กำไรขั้นต้น</t>
  </si>
  <si>
    <t>รายได้ (ค่าใช้จ่าย) ที่ไม่ได้ปันส่วน :</t>
  </si>
  <si>
    <t>ค่าใช้จ่ายในการบริหาร</t>
  </si>
  <si>
    <t>ช่วงเวลาแห่งการรับรู้รายได้</t>
  </si>
  <si>
    <t>ณ เวลาใดเวลาหนึ่ง</t>
  </si>
  <si>
    <t>ตลอดช่วงเวลา</t>
  </si>
  <si>
    <t xml:space="preserve">       หน่วย  : บาท</t>
  </si>
  <si>
    <t>ส่วนงานเว็บไซต์เพื่อโฆษณาตำแหน่งงาน</t>
  </si>
  <si>
    <t>(Website for advertising jobs)</t>
  </si>
  <si>
    <t>รายการตัดบัญชีระหว่างส่วนงาน</t>
  </si>
  <si>
    <t>หนี้สิน</t>
  </si>
  <si>
    <t>บริษัท พินโน โซลูชั่นส์ จำกัด</t>
  </si>
  <si>
    <t>บริษัทย่อย</t>
  </si>
  <si>
    <t>บริษัท จัดหางาน พีอาร์ทีอาร์ จำกัด</t>
  </si>
  <si>
    <t xml:space="preserve">บริษัท จัดหางาน พีอาร์ทีอาร์ แอนด์ เอ๊าท์ซอสซิ่ง </t>
  </si>
  <si>
    <t>(อีสเทิร์น ซีบอร์ด) จำกัด</t>
  </si>
  <si>
    <t>บริษัท เดอะแบล็คสมิธ จำกัด</t>
  </si>
  <si>
    <t>บริษัท จัดหางาน เน็กซ์มูฟ แพลตฟอร์ม จำกัด</t>
  </si>
  <si>
    <t>บริษัท จัดหางาน พีอาร์ทีอาร์ โกลบอล จำกัด</t>
  </si>
  <si>
    <t>ผลต่างชั่วคราวที่เกิดขึ้นหรือกลับรายการ</t>
  </si>
  <si>
    <t>เงินสดรับจากเงินให้กู้ยืมระยะสั้นแก่บริษัทที่เกี่ยวข้องกัน</t>
  </si>
  <si>
    <t>เงินสดจ่ายเพื่อให้เงินกู้ยืมระยะสั้นแก่บริษัทที่เกี่ยวข้องกัน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</si>
  <si>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</si>
  <si>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</si>
  <si>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</si>
  <si>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รวมส่วนของผู้ถือหุ้นบริษัทใหญ่</t>
  </si>
  <si>
    <t>กำไรสำหรับงวด</t>
  </si>
  <si>
    <r>
      <t>ส่วนเกิน</t>
    </r>
    <r>
      <rPr>
        <b/>
        <sz val="16"/>
        <rFont val="Angsana New"/>
        <family val="1"/>
      </rPr>
      <t>ทุน</t>
    </r>
  </si>
  <si>
    <t>ภาษีเงินได้นิติบุคคลค้างจ่าย</t>
  </si>
  <si>
    <t>ยอดคงเหลือต้นงวด ณ วันที่ 1 มกราคม 2568</t>
  </si>
  <si>
    <t xml:space="preserve">รายได้ทางการเงิน </t>
  </si>
  <si>
    <t>กำไรก่อนภาษีเงินได้</t>
  </si>
  <si>
    <t>งบกำไรขาดทุนเบ็ดเสร็จ</t>
  </si>
  <si>
    <t>หนี้สินหมุนเวียนอื่น - ภาษีขายที่ยังไม่ถึงกำหนดชำระ</t>
  </si>
  <si>
    <t>ขาดทุนจากการตัดจำหน่ายอุปกรณ์</t>
  </si>
  <si>
    <t>เงินสดสุทธิใช้ไปในกิจกรรมจัดหาเงิน</t>
  </si>
  <si>
    <t>ณ วันที่ 30 มิถุนายน 2568</t>
  </si>
  <si>
    <t>สำหรับงวดหกเดือนสิ้นสุดวันที่ 30 มิถุนายน 2568</t>
  </si>
  <si>
    <t>สำหรับงวดสามเดือนสิ้นสุดวันที่ 30 มิถุนายน 2568</t>
  </si>
  <si>
    <t>เงินปันผลจ่าย</t>
  </si>
  <si>
    <t>ที่ไม่มีอำนาจควบคุม</t>
  </si>
  <si>
    <t>เงินปันผลของบริษัทย่อยจ่ายให้แก่ส่วนได้เสีย</t>
  </si>
  <si>
    <t>ยอดคงเหลือปลายงวด ณ วันที่ 30 มิถุนายน 2567</t>
  </si>
  <si>
    <t>ยอดคงเหลือปลายงวด ณ วันที่ 30 มิถุนายน 2568</t>
  </si>
  <si>
    <t>เงินปันผลรับ</t>
  </si>
  <si>
    <t>องค์ประกอบอื่น</t>
  </si>
  <si>
    <t>ผลขาดทุนด้านเครดิตที่คาดว่าจะเกิดขึ้น (กลับรายการ)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</si>
  <si>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</si>
  <si>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</si>
  <si>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เงินสดและรายการเทียบเท่าเงินสดลดลงสุทธิ</t>
  </si>
  <si>
    <t>เงินสดและรายการเทียบเท่าเงินสด ณ วันที่ 30 มิถุนายน</t>
  </si>
  <si>
    <t>เงินปันผลจ่ายแก่ผู้ถือหุ้นของบริษัท</t>
  </si>
  <si>
    <t>เงินปันผลจ่ายแก่ส่วนได้เสียที่ไม่มีอำนาจควบคุมของบริษัทย่อย</t>
  </si>
  <si>
    <t>ภาษีเงินได้หัก ณ ที่จ่ายรอขอคืน</t>
  </si>
  <si>
    <t>เงินสดรับจากการขอคืนภาษีเงินได้หัก ณ ที่จ่าย</t>
  </si>
  <si>
    <t>เงินสดจ่ายภาษีเงินได้หัก ณ ที่จ่าย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</si>
</sst>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_);_(* \(#,##0\);_(* &quot;-&quot;????_);_(@_)"/>
    <numFmt numFmtId="170" formatCode="_(* #,##0_);_(* \(#,##0\);_(* &quot;-&quot;??_);_(@_)"/>
    <numFmt numFmtId="171" formatCode="_(* #,##0_);_(* \(#,##0\);_(* &quot;-&quot;??????_);_(@_)"/>
    <numFmt numFmtId="172" formatCode="#,##0,_);_(* \(#,##0,\);_(* &quot;-&quot;??_);"/>
    <numFmt numFmtId="173" formatCode="#,##0;\(#,##0\)"/>
    <numFmt numFmtId="174" formatCode="#,##0.0_);\(#,##0.0\)"/>
    <numFmt numFmtId="175" formatCode="_(* #,##0.00000_);_(* \(#,##0.00000\);_(* &quot;-&quot;?????_);_(@_)"/>
    <numFmt numFmtId="176" formatCode="_(* #,##0.000000000_);_(* \(#,##0.000000000\);_(* &quot;-&quot;?????????_);_(@_)"/>
    <numFmt numFmtId="177" formatCode="_(* #,##0_);_(* \(#,##0\);_(* &quot;-&quot;?????_);_(@_)"/>
    <numFmt numFmtId="178" formatCode="0.0%"/>
  </numFmts>
  <fonts count="28" x14ac:knownFonts="1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b/>
      <sz val="18"/>
      <name val="Angsana New"/>
      <family val="1"/>
      <charset val="22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  <charset val="222"/>
    </font>
    <font>
      <sz val="12"/>
      <name val="Angsana New"/>
      <family val="1"/>
    </font>
    <font>
      <sz val="16"/>
      <name val="Angsana New"/>
      <family val="1"/>
    </font>
    <font>
      <sz val="16"/>
      <name val="AngsanaUPC"/>
      <family val="1"/>
      <charset val="222"/>
    </font>
    <font>
      <i/>
      <sz val="16"/>
      <name val="Angsana New"/>
      <family val="1"/>
    </font>
    <font>
      <b/>
      <u/>
      <sz val="16"/>
      <name val="Angsana New"/>
      <family val="1"/>
    </font>
    <font>
      <b/>
      <sz val="16"/>
      <name val="Angsana New"/>
      <family val="1"/>
      <charset val="222"/>
    </font>
    <font>
      <sz val="16"/>
      <name val="Arial"/>
      <family val="2"/>
    </font>
    <font>
      <sz val="15"/>
      <name val="Angsana New"/>
      <family val="1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b/>
      <sz val="15"/>
      <name val="Angsana New"/>
      <family val="1"/>
      <charset val="222"/>
    </font>
    <font>
      <sz val="15"/>
      <name val="Arial"/>
      <family val="2"/>
    </font>
    <font>
      <sz val="15"/>
      <name val="Angsana New"/>
      <family val="1"/>
      <charset val="222"/>
    </font>
    <font>
      <sz val="16"/>
      <name val="AngsanaUPC"/>
      <family val="1"/>
    </font>
    <font>
      <sz val="14"/>
      <name val="Cordia New"/>
      <family val="2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7" fillId="0" borderId="0"/>
    <xf numFmtId="37" fontId="15" fillId="0" borderId="0"/>
    <xf numFmtId="0" fontId="7" fillId="0" borderId="0"/>
    <xf numFmtId="37" fontId="22" fillId="0" borderId="0"/>
    <xf numFmtId="37" fontId="15" fillId="0" borderId="0"/>
    <xf numFmtId="0" fontId="7" fillId="0" borderId="0"/>
    <xf numFmtId="4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238">
    <xf numFmtId="0" fontId="0" fillId="0" borderId="0" xfId="0"/>
    <xf numFmtId="0" fontId="4" fillId="0" borderId="0" xfId="0" applyFont="1" applyAlignment="1">
      <alignment vertical="center"/>
    </xf>
    <xf numFmtId="0" fontId="4" fillId="0" borderId="0" xfId="13" applyFont="1" applyAlignment="1">
      <alignment vertical="center"/>
    </xf>
    <xf numFmtId="0" fontId="4" fillId="0" borderId="0" xfId="13" applyFont="1" applyAlignment="1">
      <alignment horizontal="center" vertical="center"/>
    </xf>
    <xf numFmtId="166" fontId="4" fillId="0" borderId="0" xfId="1" applyFont="1" applyFill="1" applyBorder="1" applyAlignment="1">
      <alignment vertical="center"/>
    </xf>
    <xf numFmtId="166" fontId="3" fillId="0" borderId="0" xfId="1" applyFont="1" applyFill="1" applyBorder="1" applyAlignment="1">
      <alignment vertical="center"/>
    </xf>
    <xf numFmtId="169" fontId="4" fillId="0" borderId="0" xfId="1" applyNumberFormat="1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8" fontId="14" fillId="0" borderId="0" xfId="1" applyNumberFormat="1" applyFont="1" applyFill="1" applyAlignment="1">
      <alignment horizontal="center" vertical="center"/>
    </xf>
    <xf numFmtId="169" fontId="14" fillId="0" borderId="0" xfId="1" applyNumberFormat="1" applyFont="1" applyFill="1" applyAlignment="1">
      <alignment vertical="center"/>
    </xf>
    <xf numFmtId="37" fontId="14" fillId="0" borderId="0" xfId="0" applyNumberFormat="1" applyFont="1" applyAlignment="1">
      <alignment horizontal="right" vertical="center"/>
    </xf>
    <xf numFmtId="37" fontId="14" fillId="0" borderId="0" xfId="1" applyNumberFormat="1" applyFont="1" applyFill="1" applyAlignment="1">
      <alignment horizontal="right" vertical="center"/>
    </xf>
    <xf numFmtId="169" fontId="14" fillId="0" borderId="1" xfId="1" applyNumberFormat="1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169" fontId="14" fillId="0" borderId="2" xfId="1" applyNumberFormat="1" applyFont="1" applyFill="1" applyBorder="1" applyAlignment="1">
      <alignment vertical="center"/>
    </xf>
    <xf numFmtId="169" fontId="14" fillId="0" borderId="0" xfId="1" applyNumberFormat="1" applyFont="1" applyFill="1" applyBorder="1" applyAlignment="1">
      <alignment vertical="center"/>
    </xf>
    <xf numFmtId="9" fontId="11" fillId="0" borderId="0" xfId="0" applyNumberFormat="1" applyFont="1" applyAlignment="1">
      <alignment horizontal="left" vertical="center" indent="4"/>
    </xf>
    <xf numFmtId="0" fontId="14" fillId="0" borderId="0" xfId="13" applyFont="1" applyAlignment="1">
      <alignment horizontal="center" vertical="center"/>
    </xf>
    <xf numFmtId="169" fontId="14" fillId="0" borderId="3" xfId="1" applyNumberFormat="1" applyFont="1" applyFill="1" applyBorder="1" applyAlignment="1">
      <alignment vertical="center"/>
    </xf>
    <xf numFmtId="166" fontId="14" fillId="0" borderId="0" xfId="1" applyFont="1" applyFill="1" applyAlignment="1">
      <alignment vertical="center"/>
    </xf>
    <xf numFmtId="171" fontId="14" fillId="0" borderId="0" xfId="1" applyNumberFormat="1" applyFont="1" applyFill="1" applyBorder="1" applyAlignment="1">
      <alignment horizontal="center" vertical="center"/>
    </xf>
    <xf numFmtId="167" fontId="14" fillId="0" borderId="0" xfId="1" applyNumberFormat="1" applyFont="1" applyFill="1" applyBorder="1" applyAlignment="1">
      <alignment vertical="center"/>
    </xf>
    <xf numFmtId="167" fontId="14" fillId="0" borderId="2" xfId="1" applyNumberFormat="1" applyFont="1" applyFill="1" applyBorder="1" applyAlignment="1">
      <alignment vertical="center"/>
    </xf>
    <xf numFmtId="167" fontId="14" fillId="0" borderId="0" xfId="1" applyNumberFormat="1" applyFont="1" applyFill="1" applyAlignment="1">
      <alignment horizontal="right" vertical="center"/>
    </xf>
    <xf numFmtId="167" fontId="14" fillId="0" borderId="0" xfId="1" applyNumberFormat="1" applyFont="1" applyFill="1" applyBorder="1" applyAlignment="1">
      <alignment horizontal="center" vertical="center"/>
    </xf>
    <xf numFmtId="170" fontId="14" fillId="0" borderId="1" xfId="1" applyNumberFormat="1" applyFont="1" applyFill="1" applyBorder="1" applyAlignment="1">
      <alignment vertical="center"/>
    </xf>
    <xf numFmtId="166" fontId="14" fillId="0" borderId="0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38" fontId="1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72" fontId="14" fillId="0" borderId="0" xfId="1" applyNumberFormat="1" applyFont="1" applyFill="1" applyAlignment="1">
      <alignment vertical="center"/>
    </xf>
    <xf numFmtId="167" fontId="14" fillId="0" borderId="0" xfId="1" applyNumberFormat="1" applyFont="1" applyFill="1" applyAlignment="1">
      <alignment horizontal="center" vertical="center"/>
    </xf>
    <xf numFmtId="170" fontId="14" fillId="0" borderId="0" xfId="1" applyNumberFormat="1" applyFont="1" applyFill="1" applyAlignment="1">
      <alignment vertical="center"/>
    </xf>
    <xf numFmtId="170" fontId="16" fillId="0" borderId="0" xfId="1" applyNumberFormat="1" applyFont="1" applyFill="1" applyAlignment="1">
      <alignment horizontal="center" vertical="center"/>
    </xf>
    <xf numFmtId="170" fontId="14" fillId="0" borderId="2" xfId="1" applyNumberFormat="1" applyFont="1" applyFill="1" applyBorder="1" applyAlignment="1">
      <alignment vertical="center"/>
    </xf>
    <xf numFmtId="170" fontId="11" fillId="0" borderId="0" xfId="1" applyNumberFormat="1" applyFont="1" applyFill="1" applyAlignment="1">
      <alignment vertical="center"/>
    </xf>
    <xf numFmtId="173" fontId="11" fillId="0" borderId="0" xfId="0" applyNumberFormat="1" applyFont="1" applyAlignment="1">
      <alignment horizontal="left" vertical="center"/>
    </xf>
    <xf numFmtId="166" fontId="14" fillId="0" borderId="0" xfId="1" applyFont="1" applyFill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70" fontId="14" fillId="0" borderId="0" xfId="1" applyNumberFormat="1" applyFont="1" applyFill="1" applyBorder="1" applyAlignment="1">
      <alignment horizontal="center" vertical="center"/>
    </xf>
    <xf numFmtId="173" fontId="11" fillId="0" borderId="0" xfId="0" applyNumberFormat="1" applyFont="1" applyAlignment="1">
      <alignment horizontal="right" vertical="center"/>
    </xf>
    <xf numFmtId="167" fontId="12" fillId="0" borderId="0" xfId="1" applyNumberFormat="1" applyFont="1" applyFill="1" applyBorder="1" applyAlignment="1">
      <alignment horizontal="center" vertical="center"/>
    </xf>
    <xf numFmtId="37" fontId="14" fillId="0" borderId="1" xfId="0" applyNumberFormat="1" applyFont="1" applyBorder="1" applyAlignment="1">
      <alignment horizontal="right" vertical="center"/>
    </xf>
    <xf numFmtId="167" fontId="14" fillId="0" borderId="4" xfId="1" applyNumberFormat="1" applyFont="1" applyFill="1" applyBorder="1" applyAlignment="1">
      <alignment vertical="center"/>
    </xf>
    <xf numFmtId="167" fontId="14" fillId="0" borderId="0" xfId="1" applyNumberFormat="1" applyFont="1" applyFill="1" applyAlignment="1">
      <alignment vertical="center"/>
    </xf>
    <xf numFmtId="170" fontId="14" fillId="0" borderId="0" xfId="1" applyNumberFormat="1" applyFont="1" applyFill="1" applyBorder="1" applyAlignment="1">
      <alignment vertical="center"/>
    </xf>
    <xf numFmtId="168" fontId="20" fillId="0" borderId="0" xfId="3" applyNumberFormat="1" applyFont="1" applyFill="1" applyBorder="1" applyAlignment="1">
      <alignment horizontal="center" vertical="center"/>
    </xf>
    <xf numFmtId="166" fontId="23" fillId="0" borderId="0" xfId="1" applyFont="1" applyFill="1" applyAlignment="1">
      <alignment vertical="center"/>
    </xf>
    <xf numFmtId="166" fontId="25" fillId="0" borderId="0" xfId="1" applyFont="1" applyFill="1" applyBorder="1" applyAlignment="1">
      <alignment vertical="center"/>
    </xf>
    <xf numFmtId="167" fontId="25" fillId="0" borderId="0" xfId="1" applyNumberFormat="1" applyFont="1" applyFill="1" applyBorder="1" applyAlignment="1">
      <alignment horizontal="center" vertical="center"/>
    </xf>
    <xf numFmtId="166" fontId="25" fillId="0" borderId="0" xfId="1" applyFont="1" applyFill="1" applyAlignment="1">
      <alignment vertical="center"/>
    </xf>
    <xf numFmtId="166" fontId="25" fillId="0" borderId="0" xfId="1" applyFont="1" applyFill="1" applyBorder="1" applyAlignment="1">
      <alignment horizontal="center" vertical="center"/>
    </xf>
    <xf numFmtId="166" fontId="4" fillId="0" borderId="0" xfId="1" applyFont="1" applyFill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167" fontId="14" fillId="0" borderId="3" xfId="1" applyNumberFormat="1" applyFont="1" applyFill="1" applyBorder="1" applyAlignment="1">
      <alignment vertical="center"/>
    </xf>
    <xf numFmtId="170" fontId="14" fillId="0" borderId="0" xfId="1" applyNumberFormat="1" applyFont="1" applyFill="1" applyBorder="1" applyAlignment="1">
      <alignment horizontal="right" vertical="center"/>
    </xf>
    <xf numFmtId="170" fontId="14" fillId="0" borderId="4" xfId="4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70" fontId="14" fillId="0" borderId="0" xfId="4" applyNumberFormat="1" applyFont="1" applyFill="1" applyBorder="1" applyAlignment="1">
      <alignment horizontal="right" vertical="center"/>
    </xf>
    <xf numFmtId="168" fontId="14" fillId="0" borderId="0" xfId="3" applyNumberFormat="1" applyFont="1" applyFill="1" applyBorder="1" applyAlignment="1">
      <alignment horizontal="center" vertical="center"/>
    </xf>
    <xf numFmtId="168" fontId="14" fillId="0" borderId="0" xfId="1" applyNumberFormat="1" applyFont="1" applyFill="1" applyBorder="1" applyAlignment="1">
      <alignment horizontal="center" vertical="center"/>
    </xf>
    <xf numFmtId="167" fontId="14" fillId="0" borderId="0" xfId="3" applyNumberFormat="1" applyFont="1" applyFill="1" applyBorder="1" applyAlignment="1">
      <alignment horizontal="center" vertical="center"/>
    </xf>
    <xf numFmtId="170" fontId="14" fillId="0" borderId="0" xfId="3" applyNumberFormat="1" applyFont="1" applyFill="1" applyBorder="1" applyAlignment="1">
      <alignment horizontal="center" vertical="center"/>
    </xf>
    <xf numFmtId="169" fontId="14" fillId="0" borderId="0" xfId="3" applyNumberFormat="1" applyFont="1" applyFill="1" applyAlignment="1">
      <alignment vertical="center"/>
    </xf>
    <xf numFmtId="168" fontId="14" fillId="0" borderId="1" xfId="3" applyNumberFormat="1" applyFont="1" applyFill="1" applyBorder="1" applyAlignment="1">
      <alignment horizontal="center" vertical="center"/>
    </xf>
    <xf numFmtId="167" fontId="14" fillId="0" borderId="1" xfId="1" applyNumberFormat="1" applyFont="1" applyFill="1" applyBorder="1" applyAlignment="1">
      <alignment horizontal="right" vertical="center"/>
    </xf>
    <xf numFmtId="167" fontId="14" fillId="0" borderId="0" xfId="3" applyNumberFormat="1" applyFont="1" applyFill="1" applyBorder="1" applyAlignment="1">
      <alignment vertical="center"/>
    </xf>
    <xf numFmtId="167" fontId="14" fillId="0" borderId="2" xfId="3" applyNumberFormat="1" applyFont="1" applyFill="1" applyBorder="1" applyAlignment="1">
      <alignment vertical="center"/>
    </xf>
    <xf numFmtId="37" fontId="14" fillId="0" borderId="0" xfId="3" applyNumberFormat="1" applyFont="1" applyFill="1" applyBorder="1" applyAlignment="1">
      <alignment vertical="center"/>
    </xf>
    <xf numFmtId="166" fontId="14" fillId="0" borderId="0" xfId="3" applyFont="1" applyFill="1" applyAlignment="1">
      <alignment vertical="center"/>
    </xf>
    <xf numFmtId="167" fontId="14" fillId="0" borderId="3" xfId="3" applyNumberFormat="1" applyFont="1" applyFill="1" applyBorder="1" applyAlignment="1">
      <alignment vertical="center"/>
    </xf>
    <xf numFmtId="170" fontId="14" fillId="0" borderId="0" xfId="3" applyNumberFormat="1" applyFont="1" applyFill="1" applyBorder="1" applyAlignment="1">
      <alignment vertical="center"/>
    </xf>
    <xf numFmtId="170" fontId="14" fillId="0" borderId="0" xfId="26" applyNumberFormat="1" applyFont="1" applyFill="1" applyBorder="1" applyAlignment="1">
      <alignment horizontal="center" vertical="center"/>
    </xf>
    <xf numFmtId="170" fontId="14" fillId="0" borderId="1" xfId="3" applyNumberFormat="1" applyFont="1" applyFill="1" applyBorder="1" applyAlignment="1">
      <alignment vertical="center"/>
    </xf>
    <xf numFmtId="170" fontId="14" fillId="0" borderId="1" xfId="3" applyNumberFormat="1" applyFont="1" applyFill="1" applyBorder="1" applyAlignment="1">
      <alignment horizontal="center" vertical="center"/>
    </xf>
    <xf numFmtId="167" fontId="4" fillId="0" borderId="0" xfId="1" applyNumberFormat="1" applyFont="1" applyFill="1" applyAlignment="1">
      <alignment vertical="center"/>
    </xf>
    <xf numFmtId="167" fontId="11" fillId="0" borderId="0" xfId="1" applyNumberFormat="1" applyFont="1" applyFill="1" applyAlignment="1"/>
    <xf numFmtId="167" fontId="14" fillId="0" borderId="0" xfId="1" applyNumberFormat="1" applyFont="1" applyFill="1" applyAlignment="1">
      <alignment horizontal="left" vertical="center" indent="2"/>
    </xf>
    <xf numFmtId="171" fontId="14" fillId="0" borderId="0" xfId="1" applyNumberFormat="1" applyFont="1" applyFill="1" applyBorder="1" applyAlignment="1">
      <alignment horizontal="center"/>
    </xf>
    <xf numFmtId="167" fontId="11" fillId="0" borderId="0" xfId="1" applyNumberFormat="1" applyFont="1" applyFill="1"/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horizontal="center" vertical="center"/>
    </xf>
    <xf numFmtId="166" fontId="14" fillId="0" borderId="0" xfId="3" applyFont="1" applyFill="1" applyBorder="1" applyAlignment="1">
      <alignment horizontal="center" vertical="center"/>
    </xf>
    <xf numFmtId="166" fontId="14" fillId="0" borderId="0" xfId="1" applyFont="1" applyFill="1" applyAlignment="1">
      <alignment horizontal="left" vertical="center" indent="2"/>
    </xf>
    <xf numFmtId="170" fontId="14" fillId="0" borderId="0" xfId="26" applyNumberFormat="1" applyFont="1" applyFill="1" applyBorder="1" applyAlignment="1">
      <alignment vertical="center"/>
    </xf>
    <xf numFmtId="171" fontId="14" fillId="0" borderId="0" xfId="3" applyNumberFormat="1" applyFont="1" applyFill="1" applyBorder="1" applyAlignment="1">
      <alignment horizontal="center" vertical="center"/>
    </xf>
    <xf numFmtId="167" fontId="25" fillId="0" borderId="0" xfId="1" applyNumberFormat="1" applyFont="1" applyFill="1" applyBorder="1" applyAlignment="1">
      <alignment vertical="center"/>
    </xf>
    <xf numFmtId="3" fontId="0" fillId="0" borderId="0" xfId="0" applyNumberFormat="1"/>
    <xf numFmtId="2" fontId="0" fillId="0" borderId="0" xfId="0" applyNumberFormat="1"/>
    <xf numFmtId="170" fontId="14" fillId="0" borderId="3" xfId="1" applyNumberFormat="1" applyFont="1" applyFill="1" applyBorder="1" applyAlignment="1">
      <alignment vertical="center"/>
    </xf>
    <xf numFmtId="3" fontId="12" fillId="0" borderId="0" xfId="3" applyNumberFormat="1" applyFont="1" applyFill="1" applyBorder="1" applyAlignment="1">
      <alignment vertical="center"/>
    </xf>
    <xf numFmtId="167" fontId="18" fillId="0" borderId="0" xfId="1" applyNumberFormat="1" applyFont="1" applyFill="1" applyBorder="1" applyAlignment="1">
      <alignment vertical="center"/>
    </xf>
    <xf numFmtId="171" fontId="14" fillId="0" borderId="0" xfId="1" applyNumberFormat="1" applyFont="1" applyFill="1" applyAlignment="1">
      <alignment horizontal="center" vertical="center"/>
    </xf>
    <xf numFmtId="37" fontId="14" fillId="0" borderId="0" xfId="1" applyNumberFormat="1" applyFont="1" applyFill="1" applyAlignment="1">
      <alignment vertical="center"/>
    </xf>
    <xf numFmtId="37" fontId="14" fillId="0" borderId="0" xfId="3" applyNumberFormat="1" applyFont="1" applyFill="1" applyAlignment="1">
      <alignment vertical="center"/>
    </xf>
    <xf numFmtId="3" fontId="14" fillId="0" borderId="0" xfId="3" applyNumberFormat="1" applyFont="1" applyFill="1" applyAlignment="1">
      <alignment vertical="center"/>
    </xf>
    <xf numFmtId="37" fontId="12" fillId="0" borderId="0" xfId="1" applyNumberFormat="1" applyFont="1" applyFill="1" applyAlignment="1">
      <alignment vertical="center"/>
    </xf>
    <xf numFmtId="171" fontId="12" fillId="0" borderId="0" xfId="1" applyNumberFormat="1" applyFont="1" applyFill="1" applyAlignment="1">
      <alignment horizontal="center" vertical="center"/>
    </xf>
    <xf numFmtId="37" fontId="12" fillId="0" borderId="0" xfId="3" applyNumberFormat="1" applyFont="1" applyFill="1" applyAlignment="1">
      <alignment vertical="center"/>
    </xf>
    <xf numFmtId="3" fontId="12" fillId="0" borderId="0" xfId="3" applyNumberFormat="1" applyFont="1" applyFill="1" applyAlignment="1">
      <alignment vertical="center"/>
    </xf>
    <xf numFmtId="167" fontId="14" fillId="0" borderId="3" xfId="1" applyNumberFormat="1" applyFont="1" applyFill="1" applyBorder="1" applyAlignment="1">
      <alignment horizontal="center" vertical="center"/>
    </xf>
    <xf numFmtId="41" fontId="14" fillId="0" borderId="0" xfId="1" applyNumberFormat="1" applyFont="1" applyFill="1" applyBorder="1" applyAlignment="1">
      <alignment horizontal="center" vertical="center"/>
    </xf>
    <xf numFmtId="41" fontId="14" fillId="0" borderId="3" xfId="1" applyNumberFormat="1" applyFont="1" applyFill="1" applyBorder="1" applyAlignment="1">
      <alignment horizontal="center" vertical="center"/>
    </xf>
    <xf numFmtId="166" fontId="11" fillId="0" borderId="0" xfId="1" applyFont="1" applyFill="1" applyAlignment="1">
      <alignment vertical="center"/>
    </xf>
    <xf numFmtId="167" fontId="12" fillId="0" borderId="3" xfId="1" applyNumberFormat="1" applyFont="1" applyFill="1" applyBorder="1" applyAlignment="1">
      <alignment horizontal="center" vertical="center"/>
    </xf>
    <xf numFmtId="167" fontId="11" fillId="0" borderId="0" xfId="3" applyNumberFormat="1" applyFont="1" applyFill="1" applyAlignment="1">
      <alignment vertical="center"/>
    </xf>
    <xf numFmtId="167" fontId="14" fillId="0" borderId="0" xfId="3" applyNumberFormat="1" applyFont="1" applyFill="1" applyBorder="1" applyAlignment="1">
      <alignment horizontal="right" vertical="center"/>
    </xf>
    <xf numFmtId="170" fontId="14" fillId="0" borderId="3" xfId="1" applyNumberFormat="1" applyFont="1" applyFill="1" applyBorder="1" applyAlignment="1">
      <alignment horizontal="right" vertical="center"/>
    </xf>
    <xf numFmtId="171" fontId="14" fillId="0" borderId="0" xfId="3" applyNumberFormat="1" applyFont="1" applyFill="1" applyAlignment="1">
      <alignment horizontal="center" vertical="center"/>
    </xf>
    <xf numFmtId="166" fontId="14" fillId="0" borderId="0" xfId="1" applyFont="1" applyFill="1" applyAlignment="1">
      <alignment horizontal="right" vertical="center"/>
    </xf>
    <xf numFmtId="166" fontId="14" fillId="0" borderId="0" xfId="1" applyFont="1" applyFill="1" applyBorder="1" applyAlignment="1">
      <alignment horizontal="right" vertical="center"/>
    </xf>
    <xf numFmtId="170" fontId="14" fillId="0" borderId="3" xfId="1" applyNumberFormat="1" applyFont="1" applyFill="1" applyBorder="1" applyAlignment="1">
      <alignment horizontal="center" vertical="center"/>
    </xf>
    <xf numFmtId="166" fontId="24" fillId="0" borderId="0" xfId="1" applyFont="1" applyFill="1"/>
    <xf numFmtId="175" fontId="14" fillId="0" borderId="0" xfId="3" applyNumberFormat="1" applyFont="1" applyFill="1" applyBorder="1" applyAlignment="1">
      <alignment vertical="center"/>
    </xf>
    <xf numFmtId="3" fontId="12" fillId="0" borderId="0" xfId="3" applyNumberFormat="1" applyFont="1" applyFill="1" applyBorder="1" applyAlignment="1">
      <alignment horizontal="center" vertical="center"/>
    </xf>
    <xf numFmtId="175" fontId="14" fillId="0" borderId="0" xfId="1" applyNumberFormat="1" applyFont="1" applyFill="1" applyAlignment="1">
      <alignment horizontal="center" vertical="center"/>
    </xf>
    <xf numFmtId="176" fontId="14" fillId="0" borderId="0" xfId="1" applyNumberFormat="1" applyFont="1" applyFill="1" applyAlignment="1">
      <alignment horizontal="center" vertical="center"/>
    </xf>
    <xf numFmtId="177" fontId="14" fillId="0" borderId="0" xfId="1" applyNumberFormat="1" applyFont="1" applyFill="1" applyAlignment="1">
      <alignment horizontal="center" vertical="center"/>
    </xf>
    <xf numFmtId="178" fontId="14" fillId="0" borderId="0" xfId="28" applyNumberFormat="1" applyFont="1" applyFill="1" applyAlignment="1">
      <alignment vertical="center"/>
    </xf>
    <xf numFmtId="9" fontId="14" fillId="0" borderId="0" xfId="28" applyFont="1" applyFill="1" applyAlignment="1">
      <alignment vertical="center"/>
    </xf>
    <xf numFmtId="167" fontId="4" fillId="0" borderId="0" xfId="1" applyNumberFormat="1" applyFont="1" applyFill="1" applyAlignment="1">
      <alignment horizontal="left" vertical="center" indent="1"/>
    </xf>
    <xf numFmtId="38" fontId="14" fillId="0" borderId="0" xfId="13" applyNumberFormat="1" applyFont="1" applyAlignment="1">
      <alignment horizontal="left" vertical="center"/>
    </xf>
    <xf numFmtId="38" fontId="14" fillId="0" borderId="0" xfId="13" applyNumberFormat="1" applyFont="1" applyAlignment="1">
      <alignment vertical="center"/>
    </xf>
    <xf numFmtId="0" fontId="14" fillId="0" borderId="0" xfId="13" applyFont="1" applyAlignment="1">
      <alignment vertical="center"/>
    </xf>
    <xf numFmtId="0" fontId="11" fillId="0" borderId="0" xfId="13" applyFont="1" applyAlignment="1">
      <alignment horizontal="center" vertical="center"/>
    </xf>
    <xf numFmtId="0" fontId="14" fillId="0" borderId="0" xfId="13" quotePrefix="1" applyFont="1" applyAlignment="1">
      <alignment vertical="center"/>
    </xf>
    <xf numFmtId="167" fontId="14" fillId="0" borderId="0" xfId="13" applyNumberFormat="1" applyFont="1" applyAlignment="1">
      <alignment vertical="center"/>
    </xf>
    <xf numFmtId="166" fontId="14" fillId="0" borderId="0" xfId="13" applyNumberFormat="1" applyFont="1" applyAlignment="1">
      <alignment vertical="center"/>
    </xf>
    <xf numFmtId="0" fontId="14" fillId="0" borderId="0" xfId="13" applyFont="1" applyAlignment="1">
      <alignment horizontal="left" vertical="center" indent="4"/>
    </xf>
    <xf numFmtId="0" fontId="11" fillId="0" borderId="0" xfId="13" applyFont="1" applyAlignment="1">
      <alignment vertical="center"/>
    </xf>
    <xf numFmtId="165" fontId="4" fillId="0" borderId="0" xfId="13" applyNumberFormat="1" applyFont="1" applyAlignment="1">
      <alignment vertical="center"/>
    </xf>
    <xf numFmtId="167" fontId="4" fillId="0" borderId="0" xfId="13" applyNumberFormat="1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14" fillId="0" borderId="0" xfId="0" applyNumberFormat="1" applyFont="1" applyAlignment="1">
      <alignment vertical="center"/>
    </xf>
    <xf numFmtId="37" fontId="14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left" vertical="center" indent="2"/>
    </xf>
    <xf numFmtId="37" fontId="1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0" fontId="14" fillId="0" borderId="0" xfId="16" applyFont="1" applyAlignment="1">
      <alignment horizontal="left" vertical="center" indent="2"/>
    </xf>
    <xf numFmtId="3" fontId="13" fillId="0" borderId="0" xfId="0" applyNumberFormat="1" applyFont="1"/>
    <xf numFmtId="37" fontId="12" fillId="0" borderId="0" xfId="0" applyNumberFormat="1" applyFont="1" applyAlignment="1">
      <alignment horizontal="left" vertical="center" indent="2"/>
    </xf>
    <xf numFmtId="0" fontId="26" fillId="0" borderId="0" xfId="21" applyFont="1" applyAlignment="1">
      <alignment horizontal="left" indent="2"/>
    </xf>
    <xf numFmtId="37" fontId="14" fillId="0" borderId="0" xfId="0" applyNumberFormat="1" applyFont="1" applyAlignment="1">
      <alignment horizontal="left" vertical="center"/>
    </xf>
    <xf numFmtId="37" fontId="14" fillId="0" borderId="0" xfId="0" applyNumberFormat="1" applyFont="1" applyAlignment="1">
      <alignment horizontal="left" vertical="center" indent="1"/>
    </xf>
    <xf numFmtId="37" fontId="14" fillId="0" borderId="0" xfId="0" applyNumberFormat="1" applyFont="1" applyAlignment="1">
      <alignment horizontal="left" vertical="center" indent="4"/>
    </xf>
    <xf numFmtId="174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37" fontId="4" fillId="0" borderId="0" xfId="0" applyNumberFormat="1" applyFont="1" applyAlignment="1">
      <alignment horizontal="left" vertical="center" indent="2"/>
    </xf>
    <xf numFmtId="37" fontId="4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0" fontId="14" fillId="0" borderId="0" xfId="16" applyFont="1" applyAlignment="1">
      <alignment horizontal="center" vertical="center"/>
    </xf>
    <xf numFmtId="0" fontId="14" fillId="0" borderId="0" xfId="21" applyFont="1" applyAlignment="1">
      <alignment horizontal="left" indent="2"/>
    </xf>
    <xf numFmtId="37" fontId="14" fillId="0" borderId="0" xfId="0" applyNumberFormat="1" applyFont="1" applyAlignment="1">
      <alignment horizontal="left" vertical="center" indent="3"/>
    </xf>
    <xf numFmtId="37" fontId="14" fillId="0" borderId="0" xfId="14" applyNumberFormat="1" applyFont="1" applyAlignment="1">
      <alignment horizontal="right" vertical="center"/>
    </xf>
    <xf numFmtId="9" fontId="14" fillId="0" borderId="0" xfId="0" applyNumberFormat="1" applyFont="1" applyAlignment="1">
      <alignment horizontal="left" vertical="center" indent="4"/>
    </xf>
    <xf numFmtId="37" fontId="14" fillId="0" borderId="0" xfId="0" applyNumberFormat="1" applyFont="1" applyAlignment="1">
      <alignment horizontal="left" vertical="center" indent="5"/>
    </xf>
    <xf numFmtId="37" fontId="11" fillId="0" borderId="0" xfId="0" applyNumberFormat="1" applyFont="1" applyAlignment="1">
      <alignment horizontal="left" vertical="center"/>
    </xf>
    <xf numFmtId="0" fontId="12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7" fillId="0" borderId="0" xfId="19"/>
    <xf numFmtId="0" fontId="19" fillId="0" borderId="0" xfId="19" applyFont="1"/>
    <xf numFmtId="0" fontId="11" fillId="0" borderId="0" xfId="0" applyFont="1" applyAlignment="1">
      <alignment horizontal="right" vertical="center"/>
    </xf>
    <xf numFmtId="0" fontId="18" fillId="0" borderId="0" xfId="13" applyFont="1" applyAlignment="1">
      <alignment horizontal="center" vertical="center"/>
    </xf>
    <xf numFmtId="0" fontId="11" fillId="0" borderId="0" xfId="13" quotePrefix="1" applyFont="1" applyAlignment="1">
      <alignment horizontal="left" vertical="center"/>
    </xf>
    <xf numFmtId="0" fontId="14" fillId="0" borderId="0" xfId="14" applyFont="1" applyAlignment="1">
      <alignment horizontal="center" vertical="center"/>
    </xf>
    <xf numFmtId="37" fontId="14" fillId="0" borderId="3" xfId="0" applyNumberFormat="1" applyFont="1" applyBorder="1" applyAlignment="1">
      <alignment horizontal="right" vertical="center"/>
    </xf>
    <xf numFmtId="37" fontId="14" fillId="0" borderId="3" xfId="14" applyNumberFormat="1" applyFont="1" applyBorder="1" applyAlignment="1">
      <alignment horizontal="right" vertical="center"/>
    </xf>
    <xf numFmtId="0" fontId="11" fillId="0" borderId="0" xfId="14" applyFont="1" applyAlignment="1">
      <alignment vertical="center"/>
    </xf>
    <xf numFmtId="0" fontId="18" fillId="0" borderId="0" xfId="13" applyFont="1" applyAlignment="1">
      <alignment vertical="center"/>
    </xf>
    <xf numFmtId="170" fontId="7" fillId="0" borderId="0" xfId="19" applyNumberFormat="1"/>
    <xf numFmtId="170" fontId="19" fillId="0" borderId="0" xfId="19" applyNumberFormat="1" applyFont="1"/>
    <xf numFmtId="0" fontId="14" fillId="0" borderId="0" xfId="19" quotePrefix="1" applyFont="1" applyAlignment="1">
      <alignment horizontal="left"/>
    </xf>
    <xf numFmtId="0" fontId="24" fillId="0" borderId="0" xfId="19" applyFont="1"/>
    <xf numFmtId="0" fontId="18" fillId="0" borderId="0" xfId="13" applyFont="1" applyAlignment="1">
      <alignment horizontal="right" vertical="center"/>
    </xf>
    <xf numFmtId="0" fontId="18" fillId="0" borderId="5" xfId="13" applyFont="1" applyBorder="1" applyAlignment="1">
      <alignment horizontal="center" vertical="center"/>
    </xf>
    <xf numFmtId="0" fontId="11" fillId="0" borderId="0" xfId="19" applyFont="1" applyAlignment="1">
      <alignment horizontal="center"/>
    </xf>
    <xf numFmtId="0" fontId="24" fillId="0" borderId="0" xfId="19" applyFont="1" applyAlignment="1">
      <alignment horizontal="center"/>
    </xf>
    <xf numFmtId="0" fontId="18" fillId="0" borderId="0" xfId="15" applyFont="1" applyAlignment="1">
      <alignment horizontal="center" vertical="center" wrapText="1"/>
    </xf>
    <xf numFmtId="0" fontId="18" fillId="0" borderId="0" xfId="15" applyFont="1" applyAlignment="1">
      <alignment horizontal="center" vertical="center"/>
    </xf>
    <xf numFmtId="0" fontId="18" fillId="0" borderId="5" xfId="15" applyFont="1" applyBorder="1" applyAlignment="1">
      <alignment horizontal="center" vertical="center"/>
    </xf>
    <xf numFmtId="0" fontId="19" fillId="0" borderId="0" xfId="19" applyFont="1" applyAlignment="1">
      <alignment horizontal="center"/>
    </xf>
    <xf numFmtId="0" fontId="18" fillId="0" borderId="0" xfId="15" applyFont="1" applyAlignment="1">
      <alignment vertical="center"/>
    </xf>
    <xf numFmtId="0" fontId="12" fillId="0" borderId="0" xfId="13" applyFont="1" applyAlignment="1">
      <alignment horizontal="center" vertical="center"/>
    </xf>
    <xf numFmtId="167" fontId="24" fillId="0" borderId="0" xfId="19" applyNumberFormat="1" applyFont="1"/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left" vertical="center" indent="1"/>
    </xf>
    <xf numFmtId="0" fontId="23" fillId="0" borderId="0" xfId="13" applyFont="1" applyAlignment="1">
      <alignment vertical="center"/>
    </xf>
    <xf numFmtId="0" fontId="25" fillId="0" borderId="0" xfId="13" applyFont="1" applyAlignment="1">
      <alignment horizontal="center" vertical="center"/>
    </xf>
    <xf numFmtId="0" fontId="25" fillId="0" borderId="0" xfId="13" applyFont="1" applyAlignment="1">
      <alignment vertical="center"/>
    </xf>
    <xf numFmtId="0" fontId="12" fillId="0" borderId="0" xfId="19" quotePrefix="1" applyFont="1"/>
    <xf numFmtId="170" fontId="4" fillId="0" borderId="0" xfId="0" applyNumberFormat="1" applyFont="1" applyAlignment="1">
      <alignment vertical="center"/>
    </xf>
    <xf numFmtId="165" fontId="14" fillId="0" borderId="0" xfId="13" applyNumberFormat="1" applyFont="1" applyAlignment="1">
      <alignment vertical="center"/>
    </xf>
    <xf numFmtId="37" fontId="14" fillId="0" borderId="0" xfId="13" applyNumberFormat="1" applyFont="1" applyAlignment="1">
      <alignment vertical="center"/>
    </xf>
    <xf numFmtId="37" fontId="14" fillId="0" borderId="0" xfId="14" applyNumberFormat="1" applyFont="1" applyAlignment="1">
      <alignment vertical="center"/>
    </xf>
    <xf numFmtId="37" fontId="14" fillId="0" borderId="0" xfId="13" applyNumberFormat="1" applyFont="1" applyAlignment="1">
      <alignment horizontal="left" vertical="center" indent="2"/>
    </xf>
    <xf numFmtId="37" fontId="14" fillId="0" borderId="0" xfId="13" applyNumberFormat="1" applyFont="1" applyAlignment="1">
      <alignment horizontal="left" vertical="center" indent="5"/>
    </xf>
    <xf numFmtId="37" fontId="14" fillId="0" borderId="0" xfId="13" applyNumberFormat="1" applyFont="1" applyAlignment="1">
      <alignment horizontal="center" vertical="center"/>
    </xf>
    <xf numFmtId="37" fontId="14" fillId="0" borderId="0" xfId="13" applyNumberFormat="1" applyFont="1" applyAlignment="1">
      <alignment horizontal="right" vertical="center"/>
    </xf>
    <xf numFmtId="37" fontId="11" fillId="0" borderId="0" xfId="13" applyNumberFormat="1" applyFont="1" applyAlignment="1">
      <alignment horizontal="center" vertical="center"/>
    </xf>
    <xf numFmtId="37" fontId="14" fillId="0" borderId="0" xfId="13" applyNumberFormat="1" applyFont="1" applyAlignment="1">
      <alignment horizontal="left" vertical="center" indent="3"/>
    </xf>
    <xf numFmtId="37" fontId="14" fillId="0" borderId="0" xfId="13" applyNumberFormat="1" applyFont="1" applyAlignment="1">
      <alignment horizontal="left" vertical="center" indent="4"/>
    </xf>
    <xf numFmtId="0" fontId="14" fillId="0" borderId="0" xfId="13" applyFont="1" applyAlignment="1">
      <alignment horizontal="left" vertical="center" indent="2"/>
    </xf>
    <xf numFmtId="37" fontId="11" fillId="0" borderId="0" xfId="13" applyNumberFormat="1" applyFont="1" applyAlignment="1">
      <alignment vertical="center"/>
    </xf>
    <xf numFmtId="37" fontId="4" fillId="0" borderId="0" xfId="13" applyNumberFormat="1" applyFont="1" applyAlignment="1">
      <alignment vertical="center"/>
    </xf>
    <xf numFmtId="0" fontId="11" fillId="0" borderId="1" xfId="13" applyFont="1" applyBorder="1" applyAlignment="1">
      <alignment horizontal="right" vertical="center"/>
    </xf>
    <xf numFmtId="0" fontId="9" fillId="0" borderId="0" xfId="13" applyFont="1" applyAlignment="1">
      <alignment horizontal="center" vertical="center"/>
    </xf>
    <xf numFmtId="0" fontId="11" fillId="0" borderId="0" xfId="13" applyFont="1" applyAlignment="1">
      <alignment horizontal="center" vertical="center"/>
    </xf>
    <xf numFmtId="0" fontId="9" fillId="0" borderId="0" xfId="13" applyFont="1" applyAlignment="1">
      <alignment horizontal="center"/>
    </xf>
    <xf numFmtId="37" fontId="14" fillId="0" borderId="0" xfId="2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37" fontId="11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38" fontId="14" fillId="0" borderId="0" xfId="13" applyNumberFormat="1" applyFont="1" applyAlignment="1">
      <alignment horizontal="left" vertical="center"/>
    </xf>
    <xf numFmtId="38" fontId="14" fillId="0" borderId="0" xfId="13" applyNumberFormat="1" applyFont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0" fontId="18" fillId="0" borderId="1" xfId="13" applyFont="1" applyBorder="1" applyAlignment="1">
      <alignment horizontal="center" vertical="center"/>
    </xf>
    <xf numFmtId="0" fontId="18" fillId="0" borderId="2" xfId="13" applyFont="1" applyBorder="1" applyAlignment="1">
      <alignment horizontal="center" vertical="center"/>
    </xf>
    <xf numFmtId="0" fontId="18" fillId="0" borderId="2" xfId="15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23" fillId="0" borderId="1" xfId="13" applyFont="1" applyBorder="1" applyAlignment="1">
      <alignment horizontal="right" vertical="center"/>
    </xf>
    <xf numFmtId="0" fontId="6" fillId="0" borderId="0" xfId="13" quotePrefix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justify"/>
    </xf>
  </cellXfs>
  <cellStyles count="29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26" xr:uid="{00000000-0005-0000-0000-000004000000}"/>
    <cellStyle name="Comma 3" xfId="5" xr:uid="{00000000-0005-0000-0000-000005000000}"/>
    <cellStyle name="Comma 3 2" xfId="6" xr:uid="{00000000-0005-0000-0000-000006000000}"/>
    <cellStyle name="Comma 3 3" xfId="7" xr:uid="{00000000-0005-0000-0000-000007000000}"/>
    <cellStyle name="Comma 3 4" xfId="8" xr:uid="{00000000-0005-0000-0000-000008000000}"/>
    <cellStyle name="Comma 4" xfId="9" xr:uid="{00000000-0005-0000-0000-000009000000}"/>
    <cellStyle name="Comma 4 2" xfId="10" xr:uid="{00000000-0005-0000-0000-00000A000000}"/>
    <cellStyle name="Comma 4 3" xfId="11" xr:uid="{00000000-0005-0000-0000-00000B000000}"/>
    <cellStyle name="Currency 2" xfId="25" xr:uid="{00000000-0005-0000-0000-00000C000000}"/>
    <cellStyle name="Currency 3" xfId="27" xr:uid="{00000000-0005-0000-0000-00000D000000}"/>
    <cellStyle name="Normal" xfId="0" builtinId="0"/>
    <cellStyle name="Normal 2" xfId="12" xr:uid="{00000000-0005-0000-0000-00000F000000}"/>
    <cellStyle name="Normal 2 2" xfId="13" xr:uid="{00000000-0005-0000-0000-000010000000}"/>
    <cellStyle name="Normal 2 2 2" xfId="14" xr:uid="{00000000-0005-0000-0000-000011000000}"/>
    <cellStyle name="Normal 2 2 8" xfId="15" xr:uid="{00000000-0005-0000-0000-000012000000}"/>
    <cellStyle name="Normal 2 3" xfId="16" xr:uid="{00000000-0005-0000-0000-000013000000}"/>
    <cellStyle name="Normal 2 4" xfId="23" xr:uid="{00000000-0005-0000-0000-000014000000}"/>
    <cellStyle name="Normal 3" xfId="17" xr:uid="{00000000-0005-0000-0000-000015000000}"/>
    <cellStyle name="Normal 3 2" xfId="24" xr:uid="{00000000-0005-0000-0000-000016000000}"/>
    <cellStyle name="Normal 3 2 2 2" xfId="18" xr:uid="{00000000-0005-0000-0000-000017000000}"/>
    <cellStyle name="Normal 4" xfId="19" xr:uid="{00000000-0005-0000-0000-000018000000}"/>
    <cellStyle name="Normal 5" xfId="22" xr:uid="{00000000-0005-0000-0000-000019000000}"/>
    <cellStyle name="Normal_DTL45Y" xfId="20" xr:uid="{00000000-0005-0000-0000-00001A000000}"/>
    <cellStyle name="Normal_Worksheet in  US Brokers &amp; Dealers in Securities Draft FS" xfId="21" xr:uid="{00000000-0005-0000-0000-00001B000000}"/>
    <cellStyle name="Percent" xfId="28" builtinId="5"/>
  </cellStyles>
  <dxfs count="0"/>
  <tableStyles count="0" defaultTableStyle="TableStyleMedium9" defaultPivotStyle="PivotStyleLight16"/>
  <colors>
    <mruColors>
      <color rgb="FF00FFFF"/>
      <color rgb="FF99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T69"/>
  <sheetViews>
    <sheetView topLeftCell="A7" zoomScale="85" zoomScaleNormal="85" zoomScaleSheetLayoutView="70" workbookViewId="0">
      <selection activeCell="A17" sqref="A17"/>
    </sheetView>
  </sheetViews>
  <sheetFormatPr defaultColWidth="9.09765625" defaultRowHeight="24" customHeight="1" x14ac:dyDescent="0.75"/>
  <cols>
    <col min="1" max="1" width="51.59765625" style="2" customWidth="1"/>
    <col min="2" max="2" width="9.59765625" style="3" customWidth="1"/>
    <col min="3" max="3" width="1.59765625" style="3" customWidth="1"/>
    <col min="4" max="4" width="16.59765625" style="2" customWidth="1"/>
    <col min="5" max="5" width="1.59765625" style="2" customWidth="1"/>
    <col min="6" max="6" width="16.59765625" style="2" customWidth="1"/>
    <col min="7" max="7" width="1.59765625" style="2" customWidth="1"/>
    <col min="8" max="8" width="16.59765625" style="2" customWidth="1"/>
    <col min="9" max="9" width="1.59765625" style="2" customWidth="1"/>
    <col min="10" max="10" width="16.59765625" style="2" customWidth="1"/>
    <col min="11" max="12" width="17.5" style="2" bestFit="1" customWidth="1"/>
    <col min="13" max="13" width="3" style="2" customWidth="1"/>
    <col min="14" max="14" width="17.3984375" style="2" bestFit="1" customWidth="1"/>
    <col min="15" max="15" width="8.5" style="83" customWidth="1"/>
    <col min="16" max="16" width="16.09765625" style="2" bestFit="1" customWidth="1"/>
    <col min="17" max="17" width="12.59765625" style="2" bestFit="1" customWidth="1"/>
    <col min="18" max="19" width="9.09765625" style="2"/>
    <col min="20" max="20" width="12.59765625" style="2" bestFit="1" customWidth="1"/>
    <col min="21" max="16384" width="9.09765625" style="2"/>
  </cols>
  <sheetData>
    <row r="1" spans="1:20" ht="24" customHeight="1" x14ac:dyDescent="0.75">
      <c r="A1" s="217" t="s">
        <v>138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20" ht="24" customHeight="1" x14ac:dyDescent="0.75">
      <c r="A2" s="217" t="s">
        <v>152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20" ht="24" customHeight="1" x14ac:dyDescent="0.75">
      <c r="A3" s="217" t="s">
        <v>243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20" ht="24" customHeight="1" x14ac:dyDescent="0.75">
      <c r="A4" s="216" t="s">
        <v>57</v>
      </c>
      <c r="B4" s="216"/>
      <c r="C4" s="216"/>
      <c r="D4" s="216"/>
      <c r="E4" s="216"/>
      <c r="F4" s="216"/>
      <c r="G4" s="216"/>
      <c r="H4" s="216"/>
      <c r="I4" s="216"/>
      <c r="J4" s="216"/>
    </row>
    <row r="5" spans="1:20" ht="9.65" customHeight="1" x14ac:dyDescent="0.75"/>
    <row r="6" spans="1:20" s="131" customFormat="1" ht="24" customHeight="1" x14ac:dyDescent="0.75">
      <c r="B6" s="132" t="s">
        <v>31</v>
      </c>
      <c r="D6" s="218" t="s">
        <v>0</v>
      </c>
      <c r="E6" s="218"/>
      <c r="F6" s="218"/>
      <c r="H6" s="218" t="s">
        <v>29</v>
      </c>
      <c r="I6" s="218"/>
      <c r="J6" s="218"/>
      <c r="O6" s="52"/>
    </row>
    <row r="7" spans="1:20" s="131" customFormat="1" ht="24" customHeight="1" x14ac:dyDescent="0.75">
      <c r="B7" s="22"/>
      <c r="C7" s="22"/>
      <c r="D7" s="65" t="s">
        <v>33</v>
      </c>
      <c r="E7" s="65"/>
      <c r="F7" s="65" t="s">
        <v>33</v>
      </c>
      <c r="H7" s="65" t="s">
        <v>33</v>
      </c>
      <c r="I7" s="65"/>
      <c r="J7" s="65" t="s">
        <v>33</v>
      </c>
      <c r="O7" s="52"/>
    </row>
    <row r="8" spans="1:20" s="131" customFormat="1" ht="24" customHeight="1" x14ac:dyDescent="0.75">
      <c r="B8" s="22"/>
      <c r="C8" s="22"/>
      <c r="D8" s="65" t="s">
        <v>164</v>
      </c>
      <c r="E8" s="65"/>
      <c r="F8" s="65" t="s">
        <v>129</v>
      </c>
      <c r="H8" s="65" t="s">
        <v>164</v>
      </c>
      <c r="I8" s="65"/>
      <c r="J8" s="65" t="s">
        <v>129</v>
      </c>
      <c r="O8" s="52"/>
    </row>
    <row r="9" spans="1:20" s="131" customFormat="1" ht="24" customHeight="1" x14ac:dyDescent="0.75">
      <c r="B9" s="22"/>
      <c r="C9" s="22"/>
      <c r="D9" s="65">
        <v>2568</v>
      </c>
      <c r="E9" s="65"/>
      <c r="F9" s="65">
        <v>2567</v>
      </c>
      <c r="H9" s="65">
        <v>2568</v>
      </c>
      <c r="I9" s="65"/>
      <c r="J9" s="65">
        <v>2567</v>
      </c>
      <c r="O9" s="52"/>
    </row>
    <row r="10" spans="1:20" s="131" customFormat="1" ht="24" customHeight="1" x14ac:dyDescent="0.75">
      <c r="B10" s="22"/>
      <c r="C10" s="22"/>
      <c r="D10" s="132" t="s">
        <v>107</v>
      </c>
      <c r="H10" s="132" t="s">
        <v>107</v>
      </c>
      <c r="I10" s="132"/>
      <c r="O10" s="52"/>
    </row>
    <row r="11" spans="1:20" s="131" customFormat="1" ht="24" customHeight="1" x14ac:dyDescent="0.75">
      <c r="A11" s="132" t="s">
        <v>1</v>
      </c>
      <c r="B11" s="132"/>
      <c r="C11" s="132"/>
      <c r="D11" s="133"/>
      <c r="O11" s="52"/>
    </row>
    <row r="12" spans="1:20" s="131" customFormat="1" ht="24" customHeight="1" x14ac:dyDescent="0.75">
      <c r="A12" s="131" t="s">
        <v>2</v>
      </c>
      <c r="B12" s="22"/>
      <c r="C12" s="22"/>
      <c r="D12" s="24"/>
      <c r="E12" s="24"/>
      <c r="F12" s="24"/>
      <c r="G12" s="24"/>
      <c r="H12" s="24"/>
      <c r="I12" s="24"/>
      <c r="J12" s="24"/>
      <c r="O12" s="52"/>
    </row>
    <row r="13" spans="1:20" s="131" customFormat="1" ht="24" customHeight="1" x14ac:dyDescent="0.75">
      <c r="A13" s="18" t="s">
        <v>18</v>
      </c>
      <c r="B13" s="22">
        <v>4.0999999999999996</v>
      </c>
      <c r="C13" s="22"/>
      <c r="D13" s="26">
        <v>434413717</v>
      </c>
      <c r="E13" s="52"/>
      <c r="F13" s="74">
        <v>477798633</v>
      </c>
      <c r="G13" s="52"/>
      <c r="H13" s="26">
        <v>408512170</v>
      </c>
      <c r="I13" s="26"/>
      <c r="J13" s="74">
        <v>424466766</v>
      </c>
      <c r="L13" s="24"/>
      <c r="M13" s="134"/>
      <c r="N13" s="24"/>
      <c r="O13" s="52"/>
      <c r="P13" s="134"/>
    </row>
    <row r="14" spans="1:20" s="131" customFormat="1" ht="24" customHeight="1" x14ac:dyDescent="0.75">
      <c r="A14" s="18" t="s">
        <v>114</v>
      </c>
      <c r="B14" s="22">
        <v>5</v>
      </c>
      <c r="C14" s="22"/>
      <c r="D14" s="26">
        <v>1355766512</v>
      </c>
      <c r="E14" s="52"/>
      <c r="F14" s="74">
        <v>1285514529</v>
      </c>
      <c r="G14" s="52"/>
      <c r="H14" s="26">
        <v>1359121605</v>
      </c>
      <c r="I14" s="26"/>
      <c r="J14" s="74">
        <v>1283918656</v>
      </c>
      <c r="L14" s="24"/>
      <c r="M14" s="134"/>
      <c r="N14" s="24"/>
      <c r="O14" s="52"/>
      <c r="P14" s="134"/>
      <c r="Q14" s="135"/>
      <c r="R14" s="135"/>
      <c r="S14" s="135"/>
      <c r="T14" s="135"/>
    </row>
    <row r="15" spans="1:20" s="131" customFormat="1" ht="24" customHeight="1" x14ac:dyDescent="0.75">
      <c r="A15" s="18" t="s">
        <v>140</v>
      </c>
      <c r="B15" s="22">
        <v>17.2</v>
      </c>
      <c r="C15" s="22"/>
      <c r="D15" s="67">
        <v>0</v>
      </c>
      <c r="E15" s="52"/>
      <c r="F15" s="67">
        <v>0</v>
      </c>
      <c r="G15" s="52"/>
      <c r="H15" s="26">
        <v>43600000</v>
      </c>
      <c r="I15" s="26"/>
      <c r="J15" s="74">
        <v>41300000</v>
      </c>
      <c r="L15" s="52"/>
      <c r="M15" s="134"/>
      <c r="N15" s="52"/>
      <c r="O15" s="52"/>
      <c r="P15" s="134"/>
      <c r="Q15" s="135"/>
      <c r="R15" s="135"/>
      <c r="S15" s="135"/>
      <c r="T15" s="135"/>
    </row>
    <row r="16" spans="1:20" s="131" customFormat="1" ht="24" customHeight="1" x14ac:dyDescent="0.75">
      <c r="A16" s="18" t="s">
        <v>260</v>
      </c>
      <c r="B16" s="22"/>
      <c r="C16" s="22"/>
      <c r="D16" s="26">
        <v>222379521</v>
      </c>
      <c r="E16" s="52"/>
      <c r="F16" s="74">
        <v>287702607</v>
      </c>
      <c r="G16" s="52"/>
      <c r="H16" s="26">
        <v>215275363</v>
      </c>
      <c r="I16" s="26"/>
      <c r="J16" s="74">
        <v>281918141</v>
      </c>
      <c r="K16" s="134"/>
      <c r="L16" s="52"/>
      <c r="M16" s="134"/>
      <c r="N16" s="52"/>
      <c r="O16" s="52"/>
      <c r="P16" s="134"/>
      <c r="Q16" s="135"/>
      <c r="R16" s="135"/>
      <c r="S16" s="135"/>
      <c r="T16" s="135"/>
    </row>
    <row r="17" spans="1:20" s="131" customFormat="1" ht="24" customHeight="1" x14ac:dyDescent="0.75">
      <c r="A17" s="18" t="s">
        <v>3</v>
      </c>
      <c r="B17" s="22"/>
      <c r="C17" s="22"/>
      <c r="D17" s="26">
        <v>13740296</v>
      </c>
      <c r="E17" s="52"/>
      <c r="F17" s="74">
        <v>14903122</v>
      </c>
      <c r="G17" s="52"/>
      <c r="H17" s="26">
        <f>10715512</f>
        <v>10715512</v>
      </c>
      <c r="I17" s="26"/>
      <c r="J17" s="74">
        <v>12532978</v>
      </c>
      <c r="L17" s="52"/>
      <c r="M17" s="24"/>
      <c r="N17" s="52"/>
      <c r="O17" s="52"/>
      <c r="P17" s="134"/>
      <c r="Q17" s="135"/>
      <c r="R17" s="135"/>
      <c r="S17" s="135"/>
      <c r="T17" s="135"/>
    </row>
    <row r="18" spans="1:20" s="131" customFormat="1" ht="24" customHeight="1" x14ac:dyDescent="0.75">
      <c r="A18" s="136" t="s">
        <v>19</v>
      </c>
      <c r="B18" s="22"/>
      <c r="C18" s="22"/>
      <c r="D18" s="27">
        <f>SUM(D13:D17)</f>
        <v>2026300046</v>
      </c>
      <c r="E18" s="26"/>
      <c r="F18" s="75">
        <f>SUM(F13:F17)</f>
        <v>2065918891</v>
      </c>
      <c r="G18" s="26"/>
      <c r="H18" s="27">
        <f>SUM(H13:H17)</f>
        <v>2037224650</v>
      </c>
      <c r="I18" s="26"/>
      <c r="J18" s="75">
        <f>SUM(J13:J17)</f>
        <v>2044136541</v>
      </c>
      <c r="L18" s="52"/>
      <c r="M18" s="24"/>
      <c r="N18" s="52"/>
      <c r="O18" s="52"/>
      <c r="Q18" s="135"/>
      <c r="R18" s="135"/>
      <c r="S18" s="135"/>
      <c r="T18" s="135"/>
    </row>
    <row r="19" spans="1:20" s="131" customFormat="1" ht="24" customHeight="1" x14ac:dyDescent="0.75">
      <c r="B19" s="22"/>
      <c r="C19" s="22"/>
      <c r="D19" s="26"/>
      <c r="E19" s="26"/>
      <c r="F19" s="76"/>
      <c r="G19" s="26"/>
      <c r="H19" s="26"/>
      <c r="I19" s="26"/>
      <c r="J19" s="76"/>
      <c r="L19" s="24"/>
      <c r="M19" s="24"/>
      <c r="N19" s="24"/>
      <c r="O19" s="52"/>
      <c r="Q19" s="135"/>
      <c r="R19" s="135"/>
      <c r="S19" s="135"/>
      <c r="T19" s="135"/>
    </row>
    <row r="20" spans="1:20" s="131" customFormat="1" ht="24" customHeight="1" x14ac:dyDescent="0.75">
      <c r="A20" s="131" t="s">
        <v>20</v>
      </c>
      <c r="B20" s="22"/>
      <c r="C20" s="22"/>
      <c r="D20" s="52"/>
      <c r="E20" s="52"/>
      <c r="F20" s="77"/>
      <c r="G20" s="52"/>
      <c r="H20" s="52"/>
      <c r="I20" s="52"/>
      <c r="J20" s="77"/>
      <c r="N20" s="24"/>
      <c r="O20" s="52"/>
      <c r="Q20" s="135"/>
      <c r="R20" s="135"/>
      <c r="S20" s="135"/>
      <c r="T20" s="135"/>
    </row>
    <row r="21" spans="1:20" s="131" customFormat="1" ht="24" customHeight="1" x14ac:dyDescent="0.75">
      <c r="A21" s="18" t="s">
        <v>115</v>
      </c>
      <c r="B21" s="22"/>
      <c r="C21" s="22"/>
      <c r="D21" s="26">
        <v>1053842</v>
      </c>
      <c r="E21" s="28"/>
      <c r="F21" s="74">
        <v>1053842</v>
      </c>
      <c r="G21" s="28"/>
      <c r="H21" s="26">
        <f>929470+1</f>
        <v>929471</v>
      </c>
      <c r="I21" s="26"/>
      <c r="J21" s="74">
        <v>929471</v>
      </c>
      <c r="L21" s="24"/>
      <c r="M21" s="134"/>
      <c r="N21" s="24"/>
      <c r="O21" s="52"/>
      <c r="P21" s="134"/>
      <c r="Q21" s="135"/>
      <c r="R21" s="135"/>
      <c r="S21" s="135"/>
      <c r="T21" s="135"/>
    </row>
    <row r="22" spans="1:20" s="131" customFormat="1" ht="24" customHeight="1" x14ac:dyDescent="0.75">
      <c r="A22" s="18" t="s">
        <v>73</v>
      </c>
      <c r="B22" s="22">
        <v>17.100000000000001</v>
      </c>
      <c r="C22" s="22"/>
      <c r="D22" s="67">
        <v>0</v>
      </c>
      <c r="E22" s="67"/>
      <c r="F22" s="67">
        <v>0</v>
      </c>
      <c r="G22" s="67"/>
      <c r="H22" s="26">
        <v>99999320</v>
      </c>
      <c r="I22" s="26"/>
      <c r="J22" s="79">
        <v>99999320</v>
      </c>
      <c r="L22" s="24"/>
      <c r="M22" s="134"/>
      <c r="N22" s="24"/>
      <c r="O22" s="52"/>
      <c r="P22" s="134"/>
      <c r="Q22" s="135"/>
      <c r="R22" s="135"/>
      <c r="S22" s="135"/>
      <c r="T22" s="135"/>
    </row>
    <row r="23" spans="1:20" s="131" customFormat="1" ht="24" customHeight="1" x14ac:dyDescent="0.75">
      <c r="A23" s="18" t="s">
        <v>123</v>
      </c>
      <c r="B23" s="22">
        <v>6</v>
      </c>
      <c r="C23" s="22"/>
      <c r="D23" s="29">
        <v>39486719</v>
      </c>
      <c r="E23" s="39"/>
      <c r="F23" s="69">
        <v>48453277</v>
      </c>
      <c r="G23" s="39"/>
      <c r="H23" s="29">
        <v>17705477</v>
      </c>
      <c r="I23" s="29"/>
      <c r="J23" s="69">
        <v>23324260</v>
      </c>
      <c r="L23" s="85"/>
      <c r="M23" s="85"/>
      <c r="N23" s="85"/>
      <c r="O23" s="52"/>
      <c r="P23" s="134"/>
      <c r="Q23" s="135"/>
      <c r="R23" s="135"/>
      <c r="S23" s="135"/>
      <c r="T23" s="135"/>
    </row>
    <row r="24" spans="1:20" s="131" customFormat="1" ht="24" customHeight="1" x14ac:dyDescent="0.75">
      <c r="A24" s="18" t="s">
        <v>116</v>
      </c>
      <c r="B24" s="22">
        <v>7</v>
      </c>
      <c r="C24" s="22"/>
      <c r="D24" s="26">
        <v>94450906</v>
      </c>
      <c r="E24" s="28"/>
      <c r="F24" s="74">
        <v>92109728</v>
      </c>
      <c r="G24" s="28"/>
      <c r="H24" s="26">
        <v>21384586</v>
      </c>
      <c r="I24" s="26"/>
      <c r="J24" s="74">
        <v>21323784</v>
      </c>
      <c r="L24" s="85"/>
      <c r="M24" s="85"/>
      <c r="N24" s="85"/>
      <c r="O24" s="52"/>
      <c r="P24" s="134"/>
      <c r="Q24" s="135"/>
      <c r="R24" s="135"/>
      <c r="S24" s="135"/>
      <c r="T24" s="135"/>
    </row>
    <row r="25" spans="1:20" s="131" customFormat="1" ht="24" customHeight="1" x14ac:dyDescent="0.75">
      <c r="A25" s="18" t="s">
        <v>43</v>
      </c>
      <c r="B25" s="22">
        <v>8</v>
      </c>
      <c r="C25" s="22"/>
      <c r="D25" s="26">
        <v>31661527</v>
      </c>
      <c r="E25" s="28"/>
      <c r="F25" s="74">
        <v>27669108</v>
      </c>
      <c r="G25" s="28"/>
      <c r="H25" s="26">
        <v>4358250</v>
      </c>
      <c r="I25" s="54"/>
      <c r="J25" s="74">
        <v>3436091</v>
      </c>
      <c r="L25" s="85"/>
      <c r="M25" s="85"/>
      <c r="N25" s="85"/>
      <c r="O25" s="52"/>
      <c r="P25" s="134"/>
      <c r="Q25" s="135"/>
      <c r="R25" s="135"/>
      <c r="S25" s="135"/>
      <c r="T25" s="135"/>
    </row>
    <row r="26" spans="1:20" s="131" customFormat="1" ht="24" customHeight="1" x14ac:dyDescent="0.75">
      <c r="A26" s="18" t="s">
        <v>25</v>
      </c>
      <c r="B26" s="22">
        <v>9</v>
      </c>
      <c r="C26" s="22"/>
      <c r="D26" s="26">
        <v>109712807</v>
      </c>
      <c r="E26" s="28"/>
      <c r="F26" s="74">
        <v>91923277</v>
      </c>
      <c r="G26" s="28"/>
      <c r="H26" s="26">
        <f>102080603-1</f>
        <v>102080602</v>
      </c>
      <c r="I26" s="26"/>
      <c r="J26" s="74">
        <v>84314291</v>
      </c>
      <c r="K26" s="134"/>
      <c r="L26" s="85"/>
      <c r="M26" s="85"/>
      <c r="N26" s="85"/>
      <c r="O26" s="52"/>
      <c r="P26" s="52"/>
      <c r="Q26" s="135"/>
      <c r="R26" s="135"/>
      <c r="S26" s="135"/>
      <c r="T26" s="135"/>
    </row>
    <row r="27" spans="1:20" s="131" customFormat="1" ht="24" customHeight="1" x14ac:dyDescent="0.75">
      <c r="A27" s="136" t="s">
        <v>21</v>
      </c>
      <c r="B27" s="22"/>
      <c r="C27" s="22"/>
      <c r="D27" s="27">
        <f>SUM(D21:D26)</f>
        <v>276365801</v>
      </c>
      <c r="E27" s="28"/>
      <c r="F27" s="75">
        <f>SUM(F21:F26)</f>
        <v>261209232</v>
      </c>
      <c r="G27" s="28"/>
      <c r="H27" s="27">
        <f>SUM(H21:H26)</f>
        <v>246457706</v>
      </c>
      <c r="I27" s="26"/>
      <c r="J27" s="75">
        <f>SUM(J21:J26)</f>
        <v>233327217</v>
      </c>
      <c r="K27" s="134"/>
      <c r="L27" s="85"/>
      <c r="M27" s="85"/>
      <c r="N27" s="85"/>
      <c r="O27" s="52"/>
      <c r="P27" s="52"/>
      <c r="Q27" s="135"/>
      <c r="R27" s="135"/>
      <c r="S27" s="135"/>
      <c r="T27" s="135"/>
    </row>
    <row r="28" spans="1:20" s="131" customFormat="1" ht="24" customHeight="1" thickBot="1" x14ac:dyDescent="0.8">
      <c r="A28" s="137" t="s">
        <v>4</v>
      </c>
      <c r="B28" s="132"/>
      <c r="C28" s="132"/>
      <c r="D28" s="62">
        <f>D18+D27</f>
        <v>2302665847</v>
      </c>
      <c r="E28" s="28"/>
      <c r="F28" s="78">
        <f>F18+F27</f>
        <v>2327128123</v>
      </c>
      <c r="G28" s="28"/>
      <c r="H28" s="62">
        <f>H18+H27</f>
        <v>2283682356</v>
      </c>
      <c r="I28" s="26"/>
      <c r="J28" s="78">
        <f>J18+J27</f>
        <v>2277463758</v>
      </c>
      <c r="L28" s="85"/>
      <c r="M28" s="85"/>
      <c r="N28" s="85"/>
      <c r="O28" s="52"/>
      <c r="P28" s="52"/>
      <c r="Q28" s="135"/>
      <c r="R28" s="135"/>
      <c r="S28" s="135"/>
      <c r="T28" s="135"/>
    </row>
    <row r="29" spans="1:20" s="131" customFormat="1" ht="24" customHeight="1" thickTop="1" x14ac:dyDescent="0.75">
      <c r="B29" s="22"/>
      <c r="C29" s="22"/>
      <c r="D29" s="134"/>
      <c r="E29" s="134"/>
      <c r="F29" s="134"/>
      <c r="G29" s="134"/>
      <c r="H29" s="134"/>
      <c r="I29" s="134"/>
      <c r="J29" s="134"/>
      <c r="K29" s="134"/>
      <c r="L29" s="85"/>
      <c r="M29" s="85"/>
      <c r="N29" s="85"/>
      <c r="O29" s="52"/>
    </row>
    <row r="30" spans="1:20" s="131" customFormat="1" ht="24" customHeight="1" x14ac:dyDescent="0.75">
      <c r="B30" s="22"/>
      <c r="C30" s="22"/>
      <c r="D30" s="134"/>
      <c r="E30" s="134"/>
      <c r="F30" s="134"/>
      <c r="G30" s="134"/>
      <c r="H30" s="134"/>
      <c r="I30" s="134"/>
      <c r="J30" s="134"/>
      <c r="K30" s="134"/>
      <c r="L30" s="52"/>
      <c r="M30" s="134"/>
      <c r="O30" s="52"/>
    </row>
    <row r="31" spans="1:20" s="131" customFormat="1" ht="24" customHeight="1" x14ac:dyDescent="0.75">
      <c r="B31" s="22"/>
      <c r="C31" s="22"/>
      <c r="D31" s="134"/>
      <c r="E31" s="134"/>
      <c r="F31" s="134"/>
      <c r="G31" s="134"/>
      <c r="H31" s="134"/>
      <c r="I31" s="134"/>
      <c r="J31" s="134"/>
      <c r="L31" s="24"/>
      <c r="M31" s="134"/>
      <c r="N31" s="24"/>
      <c r="O31" s="52"/>
    </row>
    <row r="32" spans="1:20" s="131" customFormat="1" ht="24" customHeight="1" x14ac:dyDescent="0.75">
      <c r="B32" s="22"/>
      <c r="C32" s="22"/>
      <c r="D32" s="134"/>
      <c r="E32" s="134"/>
      <c r="F32" s="134"/>
      <c r="G32" s="134"/>
      <c r="H32" s="134"/>
      <c r="I32" s="134"/>
      <c r="J32" s="134"/>
      <c r="L32" s="134"/>
      <c r="N32" s="134"/>
      <c r="O32" s="52"/>
    </row>
    <row r="33" spans="1:15" s="131" customFormat="1" ht="24" customHeight="1" x14ac:dyDescent="0.75">
      <c r="B33" s="22"/>
      <c r="C33" s="22"/>
      <c r="D33" s="134"/>
      <c r="E33" s="134"/>
      <c r="F33" s="134"/>
      <c r="G33" s="134"/>
      <c r="H33" s="134"/>
      <c r="I33" s="134"/>
      <c r="J33" s="134"/>
      <c r="L33" s="134"/>
      <c r="M33" s="134"/>
      <c r="N33" s="134"/>
      <c r="O33" s="52"/>
    </row>
    <row r="34" spans="1:15" s="131" customFormat="1" ht="24" customHeight="1" x14ac:dyDescent="0.75">
      <c r="B34" s="22"/>
      <c r="C34" s="22"/>
      <c r="D34" s="134"/>
      <c r="E34" s="134"/>
      <c r="F34" s="134"/>
      <c r="G34" s="134"/>
      <c r="H34" s="134"/>
      <c r="I34" s="134"/>
      <c r="J34" s="134"/>
      <c r="L34" s="134"/>
      <c r="M34" s="134"/>
      <c r="N34" s="134"/>
      <c r="O34" s="52"/>
    </row>
    <row r="35" spans="1:15" s="131" customFormat="1" ht="24" customHeight="1" x14ac:dyDescent="0.75">
      <c r="B35" s="22"/>
      <c r="C35" s="22"/>
      <c r="D35" s="134"/>
      <c r="E35" s="134"/>
      <c r="F35" s="134"/>
      <c r="G35" s="134"/>
      <c r="H35" s="134"/>
      <c r="I35" s="134"/>
      <c r="J35" s="134"/>
      <c r="O35" s="52"/>
    </row>
    <row r="36" spans="1:15" s="131" customFormat="1" ht="24" customHeight="1" x14ac:dyDescent="0.75">
      <c r="B36" s="22"/>
      <c r="C36" s="22"/>
      <c r="D36" s="134"/>
      <c r="E36" s="134"/>
      <c r="F36" s="134"/>
      <c r="G36" s="134"/>
      <c r="H36" s="134"/>
      <c r="I36" s="134"/>
      <c r="J36" s="134"/>
      <c r="O36" s="52"/>
    </row>
    <row r="37" spans="1:15" s="131" customFormat="1" ht="24" customHeight="1" x14ac:dyDescent="0.75">
      <c r="B37" s="22"/>
      <c r="C37" s="22"/>
      <c r="D37" s="134"/>
      <c r="E37" s="134"/>
      <c r="F37" s="134"/>
      <c r="G37" s="134"/>
      <c r="H37" s="134"/>
      <c r="I37" s="134"/>
      <c r="J37" s="134"/>
      <c r="O37" s="52"/>
    </row>
    <row r="38" spans="1:15" ht="24" customHeight="1" x14ac:dyDescent="0.75">
      <c r="B38" s="2"/>
      <c r="C38" s="2"/>
    </row>
    <row r="39" spans="1:15" ht="24" customHeight="1" x14ac:dyDescent="0.75">
      <c r="B39" s="2"/>
      <c r="C39" s="2"/>
    </row>
    <row r="40" spans="1:15" ht="24" customHeight="1" x14ac:dyDescent="0.75">
      <c r="B40" s="2"/>
      <c r="C40" s="2"/>
    </row>
    <row r="41" spans="1:15" ht="24" customHeight="1" x14ac:dyDescent="0.75">
      <c r="B41" s="2"/>
      <c r="C41" s="2"/>
    </row>
    <row r="42" spans="1:15" ht="24" customHeight="1" x14ac:dyDescent="0.75">
      <c r="B42" s="2"/>
      <c r="C42" s="2"/>
    </row>
    <row r="43" spans="1:15" ht="24" customHeight="1" x14ac:dyDescent="0.75">
      <c r="A43" s="130" t="s">
        <v>136</v>
      </c>
      <c r="B43" s="130"/>
      <c r="C43" s="130"/>
      <c r="D43" s="130"/>
      <c r="E43" s="130"/>
      <c r="F43" s="130"/>
      <c r="G43" s="130"/>
      <c r="H43" s="130"/>
      <c r="I43" s="130"/>
      <c r="J43" s="130"/>
    </row>
    <row r="44" spans="1:15" ht="24" customHeight="1" x14ac:dyDescent="0.75">
      <c r="E44" s="138"/>
      <c r="F44" s="138"/>
      <c r="G44" s="138"/>
      <c r="H44" s="138"/>
      <c r="I44" s="138"/>
      <c r="J44" s="138"/>
    </row>
    <row r="45" spans="1:15" ht="24" customHeight="1" x14ac:dyDescent="0.75">
      <c r="B45" s="2"/>
      <c r="C45" s="2"/>
      <c r="E45" s="138"/>
      <c r="F45" s="138"/>
      <c r="G45" s="138"/>
      <c r="H45" s="138"/>
      <c r="I45" s="138"/>
      <c r="J45" s="138"/>
    </row>
    <row r="46" spans="1:15" ht="24" customHeight="1" x14ac:dyDescent="0.75">
      <c r="B46" s="2"/>
      <c r="C46" s="2"/>
      <c r="E46" s="138"/>
      <c r="F46" s="138"/>
      <c r="G46" s="138"/>
      <c r="H46" s="138"/>
      <c r="I46" s="138"/>
      <c r="J46" s="138"/>
    </row>
    <row r="47" spans="1:15" ht="24" customHeight="1" x14ac:dyDescent="0.75">
      <c r="B47" s="2"/>
      <c r="C47" s="2"/>
      <c r="E47" s="138"/>
      <c r="F47" s="138"/>
      <c r="G47" s="138"/>
      <c r="H47" s="138"/>
      <c r="I47" s="138"/>
      <c r="J47" s="138"/>
    </row>
    <row r="48" spans="1:15" ht="24" customHeight="1" x14ac:dyDescent="0.75">
      <c r="B48" s="2"/>
      <c r="C48" s="2"/>
      <c r="E48" s="138"/>
      <c r="F48" s="138"/>
      <c r="G48" s="138"/>
      <c r="H48" s="138"/>
      <c r="I48" s="138"/>
      <c r="J48" s="138"/>
    </row>
    <row r="49" spans="2:10" ht="24" customHeight="1" x14ac:dyDescent="0.75">
      <c r="B49" s="2"/>
      <c r="C49" s="2"/>
      <c r="E49" s="138"/>
      <c r="F49" s="138"/>
      <c r="G49" s="138"/>
      <c r="H49" s="138"/>
      <c r="I49" s="138"/>
      <c r="J49" s="138"/>
    </row>
    <row r="50" spans="2:10" ht="24" customHeight="1" x14ac:dyDescent="0.75">
      <c r="B50" s="2"/>
      <c r="C50" s="2"/>
      <c r="E50" s="138"/>
      <c r="F50" s="138"/>
      <c r="G50" s="138"/>
      <c r="H50" s="138"/>
      <c r="I50" s="138"/>
      <c r="J50" s="138"/>
    </row>
    <row r="51" spans="2:10" ht="24" customHeight="1" x14ac:dyDescent="0.75">
      <c r="B51" s="2"/>
      <c r="C51" s="2"/>
      <c r="E51" s="138"/>
      <c r="F51" s="138"/>
      <c r="G51" s="138"/>
      <c r="H51" s="138"/>
      <c r="I51" s="138"/>
      <c r="J51" s="138"/>
    </row>
    <row r="52" spans="2:10" ht="24" customHeight="1" x14ac:dyDescent="0.75">
      <c r="B52" s="2"/>
      <c r="C52" s="2"/>
      <c r="E52" s="138"/>
      <c r="F52" s="138"/>
      <c r="G52" s="138"/>
      <c r="H52" s="138"/>
      <c r="I52" s="138"/>
      <c r="J52" s="138"/>
    </row>
    <row r="53" spans="2:10" ht="24" customHeight="1" x14ac:dyDescent="0.75">
      <c r="B53" s="2"/>
      <c r="C53" s="2"/>
      <c r="E53" s="138"/>
      <c r="F53" s="138"/>
      <c r="G53" s="138"/>
      <c r="H53" s="138"/>
      <c r="I53" s="138"/>
      <c r="J53" s="138"/>
    </row>
    <row r="54" spans="2:10" ht="24" customHeight="1" x14ac:dyDescent="0.75">
      <c r="B54" s="2"/>
      <c r="C54" s="2"/>
      <c r="E54" s="138"/>
      <c r="F54" s="138"/>
      <c r="G54" s="138"/>
      <c r="H54" s="138"/>
      <c r="I54" s="138"/>
      <c r="J54" s="138"/>
    </row>
    <row r="55" spans="2:10" ht="24" customHeight="1" x14ac:dyDescent="0.75">
      <c r="B55" s="2"/>
      <c r="C55" s="2"/>
      <c r="E55" s="138"/>
      <c r="F55" s="138"/>
      <c r="G55" s="138"/>
      <c r="H55" s="138"/>
      <c r="I55" s="138"/>
      <c r="J55" s="138"/>
    </row>
    <row r="56" spans="2:10" ht="24" customHeight="1" x14ac:dyDescent="0.75">
      <c r="B56" s="2"/>
      <c r="C56" s="2"/>
      <c r="E56" s="138"/>
      <c r="F56" s="138"/>
      <c r="G56" s="138"/>
      <c r="H56" s="138"/>
      <c r="I56" s="138"/>
      <c r="J56" s="138"/>
    </row>
    <row r="57" spans="2:10" ht="24" customHeight="1" x14ac:dyDescent="0.75">
      <c r="B57" s="2"/>
      <c r="C57" s="2"/>
      <c r="E57" s="138"/>
      <c r="F57" s="138"/>
      <c r="G57" s="138"/>
      <c r="H57" s="138"/>
      <c r="I57" s="138"/>
      <c r="J57" s="138"/>
    </row>
    <row r="58" spans="2:10" ht="24" customHeight="1" x14ac:dyDescent="0.75">
      <c r="B58" s="2"/>
      <c r="C58" s="2"/>
      <c r="E58" s="138"/>
      <c r="F58" s="138"/>
      <c r="G58" s="138"/>
      <c r="H58" s="138"/>
      <c r="I58" s="138"/>
      <c r="J58" s="138"/>
    </row>
    <row r="59" spans="2:10" ht="24" customHeight="1" x14ac:dyDescent="0.75">
      <c r="B59" s="2"/>
      <c r="C59" s="2"/>
      <c r="E59" s="138"/>
      <c r="F59" s="138"/>
      <c r="G59" s="138"/>
      <c r="H59" s="138"/>
      <c r="I59" s="138"/>
      <c r="J59" s="138"/>
    </row>
    <row r="60" spans="2:10" ht="24" customHeight="1" x14ac:dyDescent="0.75">
      <c r="B60" s="2"/>
      <c r="C60" s="2"/>
    </row>
    <row r="68" spans="2:4" ht="24" customHeight="1" x14ac:dyDescent="0.75">
      <c r="B68" s="2"/>
      <c r="C68" s="2"/>
    </row>
    <row r="69" spans="2:4" ht="24" customHeight="1" x14ac:dyDescent="0.75">
      <c r="D69" s="139"/>
    </row>
  </sheetData>
  <mergeCells count="6">
    <mergeCell ref="A4:J4"/>
    <mergeCell ref="A3:J3"/>
    <mergeCell ref="A2:J2"/>
    <mergeCell ref="A1:J1"/>
    <mergeCell ref="D6:F6"/>
    <mergeCell ref="H6:J6"/>
  </mergeCells>
  <pageMargins left="0.8" right="0.3" top="1" bottom="0.5" header="0.5" footer="0.3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5FCE8-6E6D-484B-A847-55F1B5C6C499}">
  <dimension ref="C3:W161"/>
  <sheetViews>
    <sheetView topLeftCell="A148" zoomScale="70" zoomScaleNormal="70" workbookViewId="0">
      <selection activeCell="H160" sqref="H160"/>
    </sheetView>
  </sheetViews>
  <sheetFormatPr defaultRowHeight="21.5" x14ac:dyDescent="0.75"/>
  <cols>
    <col min="3" max="3" width="33" bestFit="1" customWidth="1"/>
    <col min="4" max="4" width="13.69921875" customWidth="1"/>
    <col min="5" max="5" width="11.09765625" customWidth="1"/>
    <col min="6" max="6" width="13.69921875" customWidth="1"/>
    <col min="7" max="7" width="11.09765625" customWidth="1"/>
    <col min="8" max="8" width="13.69921875" customWidth="1"/>
    <col min="9" max="9" width="15.19921875" customWidth="1"/>
    <col min="10" max="10" width="13.69921875" customWidth="1"/>
    <col min="11" max="11" width="15.09765625" customWidth="1"/>
    <col min="17" max="17" width="13.09765625" customWidth="1"/>
    <col min="19" max="19" width="12.69921875" bestFit="1" customWidth="1"/>
    <col min="20" max="21" width="16.19921875" customWidth="1"/>
    <col min="22" max="22" width="15.69921875" bestFit="1" customWidth="1"/>
    <col min="23" max="23" width="10.8984375" customWidth="1"/>
  </cols>
  <sheetData>
    <row r="3" spans="3:11" x14ac:dyDescent="0.75">
      <c r="D3" t="s">
        <v>0</v>
      </c>
      <c r="H3" t="s">
        <v>29</v>
      </c>
    </row>
    <row r="4" spans="3:11" x14ac:dyDescent="0.75">
      <c r="D4" t="s">
        <v>33</v>
      </c>
      <c r="F4" t="s">
        <v>33</v>
      </c>
      <c r="H4" t="s">
        <v>33</v>
      </c>
      <c r="J4" t="s">
        <v>33</v>
      </c>
    </row>
    <row r="5" spans="3:11" x14ac:dyDescent="0.75">
      <c r="D5" t="s">
        <v>164</v>
      </c>
      <c r="F5" t="s">
        <v>129</v>
      </c>
      <c r="H5" t="s">
        <v>164</v>
      </c>
      <c r="J5" t="s">
        <v>129</v>
      </c>
    </row>
    <row r="6" spans="3:11" x14ac:dyDescent="0.75">
      <c r="D6">
        <v>2567</v>
      </c>
      <c r="F6">
        <v>2566</v>
      </c>
      <c r="H6">
        <v>2567</v>
      </c>
      <c r="J6">
        <v>2566</v>
      </c>
    </row>
    <row r="7" spans="3:11" x14ac:dyDescent="0.75">
      <c r="D7" t="s">
        <v>168</v>
      </c>
      <c r="F7" t="s">
        <v>168</v>
      </c>
      <c r="H7" t="s">
        <v>168</v>
      </c>
      <c r="J7" t="s">
        <v>168</v>
      </c>
    </row>
    <row r="8" spans="3:11" x14ac:dyDescent="0.75">
      <c r="C8" t="s">
        <v>169</v>
      </c>
      <c r="D8" s="95">
        <v>901706019</v>
      </c>
      <c r="F8" s="95">
        <v>861033489</v>
      </c>
      <c r="H8" s="95">
        <v>860659270</v>
      </c>
      <c r="J8" s="95">
        <v>826404312</v>
      </c>
    </row>
    <row r="9" spans="3:11" x14ac:dyDescent="0.75">
      <c r="C9" t="s">
        <v>170</v>
      </c>
    </row>
    <row r="10" spans="3:11" x14ac:dyDescent="0.75">
      <c r="C10" t="s">
        <v>171</v>
      </c>
      <c r="D10" s="95">
        <v>-1178650</v>
      </c>
      <c r="F10" s="95">
        <v>-806968</v>
      </c>
      <c r="H10" s="95">
        <v>-603468</v>
      </c>
      <c r="J10" s="95">
        <v>-603367</v>
      </c>
    </row>
    <row r="11" spans="3:11" x14ac:dyDescent="0.75">
      <c r="C11" t="s">
        <v>172</v>
      </c>
      <c r="D11" s="95">
        <v>900527369</v>
      </c>
      <c r="F11" s="95">
        <v>860226521</v>
      </c>
      <c r="H11" s="95">
        <v>860055802</v>
      </c>
      <c r="J11" s="95">
        <v>825800945</v>
      </c>
    </row>
    <row r="12" spans="3:11" x14ac:dyDescent="0.75">
      <c r="C12" t="s">
        <v>173</v>
      </c>
      <c r="D12" s="95">
        <f>SUM(D8:D10)</f>
        <v>900527369</v>
      </c>
      <c r="E12" s="95">
        <f>D11-D12</f>
        <v>0</v>
      </c>
      <c r="F12" s="95">
        <f>SUM(F8:F10)</f>
        <v>860226521</v>
      </c>
      <c r="G12" s="95">
        <f>F11-F12</f>
        <v>0</v>
      </c>
      <c r="H12" s="95">
        <f>SUM(H8:H10)</f>
        <v>860055802</v>
      </c>
      <c r="I12" s="95">
        <f>H11-H12</f>
        <v>0</v>
      </c>
      <c r="J12" s="95">
        <f>SUM(J8:J10)</f>
        <v>825800945</v>
      </c>
      <c r="K12" s="95">
        <f>J11-J12</f>
        <v>0</v>
      </c>
    </row>
    <row r="13" spans="3:11" x14ac:dyDescent="0.75">
      <c r="C13" t="s">
        <v>174</v>
      </c>
      <c r="D13" t="s">
        <v>130</v>
      </c>
      <c r="F13" t="s">
        <v>130</v>
      </c>
      <c r="H13" s="95">
        <v>27838012</v>
      </c>
      <c r="J13" s="95">
        <v>18514864</v>
      </c>
    </row>
    <row r="14" spans="3:11" x14ac:dyDescent="0.75">
      <c r="C14" t="s">
        <v>175</v>
      </c>
      <c r="D14" s="95">
        <v>143133</v>
      </c>
      <c r="F14" s="95">
        <v>41620</v>
      </c>
      <c r="H14" t="s">
        <v>130</v>
      </c>
      <c r="J14" s="95">
        <v>38496</v>
      </c>
    </row>
    <row r="15" spans="3:11" x14ac:dyDescent="0.75">
      <c r="C15" t="s">
        <v>176</v>
      </c>
      <c r="D15" s="95">
        <v>143133</v>
      </c>
      <c r="F15" s="95">
        <v>41620</v>
      </c>
      <c r="H15" s="95">
        <v>27838012</v>
      </c>
      <c r="J15" s="95">
        <v>18553360</v>
      </c>
    </row>
    <row r="16" spans="3:11" x14ac:dyDescent="0.75">
      <c r="D16" s="95">
        <f>SUM(D13:D14)</f>
        <v>143133</v>
      </c>
      <c r="E16" s="95">
        <f>D15-D16</f>
        <v>0</v>
      </c>
      <c r="F16" s="95">
        <f>SUM(F13:F14)</f>
        <v>41620</v>
      </c>
      <c r="G16" s="95">
        <f>F15-F16</f>
        <v>0</v>
      </c>
      <c r="H16" s="95">
        <f>SUM(H13:H14)</f>
        <v>27838012</v>
      </c>
      <c r="I16" s="95">
        <f>H15-H16</f>
        <v>0</v>
      </c>
      <c r="J16" s="95">
        <f>SUM(J13:J14)</f>
        <v>18553360</v>
      </c>
      <c r="K16" s="95">
        <f>J15-J16</f>
        <v>0</v>
      </c>
    </row>
    <row r="17" spans="3:10" x14ac:dyDescent="0.75">
      <c r="C17" t="s">
        <v>177</v>
      </c>
      <c r="D17" s="95">
        <v>265642915</v>
      </c>
      <c r="F17" s="95">
        <v>194335428</v>
      </c>
      <c r="H17" s="95">
        <v>254753679</v>
      </c>
      <c r="J17" s="95">
        <v>185472069</v>
      </c>
    </row>
    <row r="18" spans="3:10" x14ac:dyDescent="0.75">
      <c r="C18" t="s">
        <v>178</v>
      </c>
      <c r="D18" s="95">
        <v>1717322</v>
      </c>
      <c r="F18" s="95">
        <v>2562825</v>
      </c>
      <c r="H18" s="95">
        <v>1696622</v>
      </c>
      <c r="J18" s="95">
        <v>2504275</v>
      </c>
    </row>
    <row r="19" spans="3:10" x14ac:dyDescent="0.75">
      <c r="C19" t="s">
        <v>179</v>
      </c>
      <c r="D19" s="95">
        <v>9221568</v>
      </c>
      <c r="F19" s="95">
        <v>9751830</v>
      </c>
      <c r="H19" s="95">
        <v>8284949</v>
      </c>
      <c r="J19" s="95">
        <v>7800763</v>
      </c>
    </row>
    <row r="20" spans="3:10" x14ac:dyDescent="0.75">
      <c r="D20" s="95">
        <f>SUM(D12,D16,D17:D19)</f>
        <v>1177252307</v>
      </c>
      <c r="F20" s="95">
        <f>SUM(F12,F16,F17:F19)</f>
        <v>1066918224</v>
      </c>
      <c r="H20" s="95">
        <f>SUM(H12,H16,H17:H19)</f>
        <v>1152629064</v>
      </c>
      <c r="J20" s="95">
        <f>SUM(J12,J16,J17:J19)</f>
        <v>1040131412</v>
      </c>
    </row>
    <row r="22" spans="3:10" x14ac:dyDescent="0.75">
      <c r="D22" t="s">
        <v>0</v>
      </c>
      <c r="H22" t="s">
        <v>29</v>
      </c>
    </row>
    <row r="23" spans="3:10" x14ac:dyDescent="0.75">
      <c r="D23">
        <v>2567</v>
      </c>
      <c r="F23">
        <v>2566</v>
      </c>
      <c r="H23">
        <v>2567</v>
      </c>
      <c r="J23">
        <v>2566</v>
      </c>
    </row>
    <row r="24" spans="3:10" x14ac:dyDescent="0.75">
      <c r="D24" t="s">
        <v>168</v>
      </c>
      <c r="F24" t="s">
        <v>168</v>
      </c>
      <c r="H24" t="s">
        <v>168</v>
      </c>
      <c r="J24" t="s">
        <v>168</v>
      </c>
    </row>
    <row r="25" spans="3:10" x14ac:dyDescent="0.75">
      <c r="C25" t="s">
        <v>180</v>
      </c>
    </row>
    <row r="26" spans="3:10" x14ac:dyDescent="0.75">
      <c r="C26" t="s">
        <v>181</v>
      </c>
      <c r="D26" s="95">
        <v>29263791</v>
      </c>
      <c r="F26" s="95">
        <v>19158211</v>
      </c>
      <c r="H26" s="95">
        <v>24271086</v>
      </c>
      <c r="J26" s="95">
        <v>12117355</v>
      </c>
    </row>
    <row r="27" spans="3:10" x14ac:dyDescent="0.75">
      <c r="C27" t="s">
        <v>182</v>
      </c>
    </row>
    <row r="28" spans="3:10" x14ac:dyDescent="0.75">
      <c r="C28" t="s">
        <v>183</v>
      </c>
    </row>
    <row r="29" spans="3:10" x14ac:dyDescent="0.75">
      <c r="C29" t="s">
        <v>184</v>
      </c>
      <c r="D29" s="95">
        <v>-4232176</v>
      </c>
      <c r="F29" s="95">
        <v>-6412939</v>
      </c>
      <c r="H29" s="95">
        <v>-541953</v>
      </c>
      <c r="J29" s="95">
        <v>-1635179</v>
      </c>
    </row>
    <row r="30" spans="3:10" x14ac:dyDescent="0.75">
      <c r="C30" t="s">
        <v>185</v>
      </c>
      <c r="D30" s="95">
        <f>SUM(D26:D29)</f>
        <v>25031615</v>
      </c>
      <c r="F30" s="95">
        <v>12745272</v>
      </c>
      <c r="H30" s="95">
        <f>SUM(H26:H29)</f>
        <v>23729133</v>
      </c>
      <c r="J30" s="95">
        <v>10482176</v>
      </c>
    </row>
    <row r="33" spans="3:10" x14ac:dyDescent="0.75">
      <c r="D33" t="s">
        <v>0</v>
      </c>
      <c r="H33" t="s">
        <v>29</v>
      </c>
    </row>
    <row r="34" spans="3:10" x14ac:dyDescent="0.75">
      <c r="D34" t="s">
        <v>33</v>
      </c>
      <c r="F34" t="s">
        <v>33</v>
      </c>
      <c r="H34" t="s">
        <v>33</v>
      </c>
      <c r="J34" t="s">
        <v>33</v>
      </c>
    </row>
    <row r="35" spans="3:10" x14ac:dyDescent="0.75">
      <c r="D35" t="s">
        <v>164</v>
      </c>
      <c r="F35" t="s">
        <v>129</v>
      </c>
      <c r="H35" t="s">
        <v>164</v>
      </c>
      <c r="J35" t="s">
        <v>129</v>
      </c>
    </row>
    <row r="36" spans="3:10" x14ac:dyDescent="0.75">
      <c r="D36">
        <v>2567</v>
      </c>
      <c r="F36">
        <v>2566</v>
      </c>
      <c r="H36">
        <v>2567</v>
      </c>
      <c r="J36">
        <v>2566</v>
      </c>
    </row>
    <row r="37" spans="3:10" x14ac:dyDescent="0.75">
      <c r="D37" t="s">
        <v>168</v>
      </c>
      <c r="F37" t="s">
        <v>168</v>
      </c>
      <c r="H37" t="s">
        <v>168</v>
      </c>
      <c r="J37" t="s">
        <v>168</v>
      </c>
    </row>
    <row r="38" spans="3:10" x14ac:dyDescent="0.75">
      <c r="C38" t="s">
        <v>186</v>
      </c>
      <c r="D38" s="95">
        <v>1801261</v>
      </c>
      <c r="F38" s="95">
        <v>7304591</v>
      </c>
      <c r="H38" s="95">
        <v>1616656</v>
      </c>
      <c r="J38" s="95">
        <v>5846166</v>
      </c>
    </row>
    <row r="39" spans="3:10" x14ac:dyDescent="0.75">
      <c r="C39" t="s">
        <v>187</v>
      </c>
      <c r="D39" t="s">
        <v>130</v>
      </c>
      <c r="F39" t="s">
        <v>130</v>
      </c>
      <c r="H39" s="95">
        <v>87460</v>
      </c>
      <c r="J39" s="95">
        <v>1949379</v>
      </c>
    </row>
    <row r="40" spans="3:10" x14ac:dyDescent="0.75">
      <c r="C40" t="s">
        <v>188</v>
      </c>
      <c r="D40" s="95">
        <v>2106520</v>
      </c>
      <c r="F40" s="95">
        <v>4356820</v>
      </c>
      <c r="H40" s="95">
        <v>2106520</v>
      </c>
      <c r="J40" s="95">
        <v>4336106</v>
      </c>
    </row>
    <row r="41" spans="3:10" x14ac:dyDescent="0.75">
      <c r="C41" t="s">
        <v>189</v>
      </c>
      <c r="D41" s="95">
        <v>24532275</v>
      </c>
      <c r="F41" s="95">
        <v>30850800</v>
      </c>
      <c r="H41" s="95">
        <v>17975086</v>
      </c>
      <c r="J41" s="95">
        <v>22620546</v>
      </c>
    </row>
    <row r="42" spans="3:10" x14ac:dyDescent="0.75">
      <c r="C42" t="s">
        <v>190</v>
      </c>
      <c r="D42" s="95">
        <v>24291177</v>
      </c>
      <c r="F42" s="95">
        <v>23505730</v>
      </c>
      <c r="H42" s="95">
        <v>24291177</v>
      </c>
      <c r="J42" s="95">
        <v>23505730</v>
      </c>
    </row>
    <row r="43" spans="3:10" x14ac:dyDescent="0.75">
      <c r="C43" t="s">
        <v>191</v>
      </c>
      <c r="D43" s="95">
        <v>8726255</v>
      </c>
      <c r="F43" t="s">
        <v>130</v>
      </c>
      <c r="H43" s="95">
        <v>8726255</v>
      </c>
      <c r="J43" t="s">
        <v>130</v>
      </c>
    </row>
    <row r="44" spans="3:10" x14ac:dyDescent="0.75">
      <c r="C44" t="s">
        <v>192</v>
      </c>
      <c r="D44" s="95">
        <v>242954161</v>
      </c>
      <c r="F44" s="95">
        <v>163937112</v>
      </c>
      <c r="H44" s="95">
        <v>234562824</v>
      </c>
      <c r="J44" s="95">
        <v>155011596</v>
      </c>
    </row>
    <row r="45" spans="3:10" x14ac:dyDescent="0.75">
      <c r="D45" s="95">
        <f>SUM(D38:D44)</f>
        <v>304411649</v>
      </c>
      <c r="F45" s="95">
        <v>229955053</v>
      </c>
      <c r="H45" s="95">
        <f>SUM(H38:H44)</f>
        <v>289365978</v>
      </c>
      <c r="J45" s="95">
        <v>213269523</v>
      </c>
    </row>
    <row r="49" spans="3:11" x14ac:dyDescent="0.75">
      <c r="E49" t="s">
        <v>0</v>
      </c>
      <c r="I49" t="s">
        <v>29</v>
      </c>
    </row>
    <row r="50" spans="3:11" x14ac:dyDescent="0.75">
      <c r="E50">
        <v>2567</v>
      </c>
      <c r="G50">
        <v>2566</v>
      </c>
      <c r="I50">
        <v>2567</v>
      </c>
      <c r="K50">
        <v>2566</v>
      </c>
    </row>
    <row r="51" spans="3:11" x14ac:dyDescent="0.75">
      <c r="C51" t="s">
        <v>193</v>
      </c>
      <c r="E51" s="95">
        <v>56930718</v>
      </c>
      <c r="G51" s="95">
        <v>51898560</v>
      </c>
      <c r="I51" s="95">
        <v>83701804</v>
      </c>
      <c r="K51" s="95">
        <v>46755848</v>
      </c>
    </row>
    <row r="52" spans="3:11" x14ac:dyDescent="0.75">
      <c r="C52" t="s">
        <v>194</v>
      </c>
    </row>
    <row r="53" spans="3:11" x14ac:dyDescent="0.75">
      <c r="C53" t="s">
        <v>195</v>
      </c>
      <c r="E53" s="95">
        <v>600000000</v>
      </c>
      <c r="G53" s="95">
        <v>600000000</v>
      </c>
      <c r="I53" s="95">
        <v>600000000</v>
      </c>
      <c r="K53" s="95">
        <v>600000000</v>
      </c>
    </row>
    <row r="54" spans="3:11" x14ac:dyDescent="0.75">
      <c r="C54" t="s">
        <v>196</v>
      </c>
    </row>
    <row r="55" spans="3:11" x14ac:dyDescent="0.75">
      <c r="C55" t="s">
        <v>197</v>
      </c>
      <c r="E55" s="96">
        <f>E51/E53</f>
        <v>9.4884529999999995E-2</v>
      </c>
      <c r="G55" s="96">
        <f>G51/G53</f>
        <v>8.6497599999999994E-2</v>
      </c>
      <c r="I55" s="96">
        <f>I51/I53</f>
        <v>0.13950300666666668</v>
      </c>
      <c r="K55" s="96">
        <f>K51/K53</f>
        <v>7.7926413333333333E-2</v>
      </c>
    </row>
    <row r="56" spans="3:11" x14ac:dyDescent="0.75">
      <c r="C56" t="s">
        <v>198</v>
      </c>
    </row>
    <row r="57" spans="3:11" x14ac:dyDescent="0.75">
      <c r="E57" t="s">
        <v>0</v>
      </c>
      <c r="I57" t="s">
        <v>29</v>
      </c>
    </row>
    <row r="58" spans="3:11" x14ac:dyDescent="0.75">
      <c r="E58">
        <v>2567</v>
      </c>
      <c r="G58">
        <v>2566</v>
      </c>
      <c r="I58">
        <v>2567</v>
      </c>
      <c r="K58">
        <v>2566</v>
      </c>
    </row>
    <row r="59" spans="3:11" x14ac:dyDescent="0.75">
      <c r="C59" t="s">
        <v>193</v>
      </c>
      <c r="E59" s="95">
        <v>111974065</v>
      </c>
      <c r="G59" s="95">
        <v>100539727</v>
      </c>
      <c r="I59" s="95">
        <v>132765305</v>
      </c>
      <c r="K59" s="95">
        <v>87301750</v>
      </c>
    </row>
    <row r="60" spans="3:11" x14ac:dyDescent="0.75">
      <c r="C60" t="s">
        <v>194</v>
      </c>
    </row>
    <row r="61" spans="3:11" x14ac:dyDescent="0.75">
      <c r="C61" t="s">
        <v>195</v>
      </c>
      <c r="E61" s="95">
        <v>600000000</v>
      </c>
      <c r="G61" s="95">
        <v>541160221</v>
      </c>
      <c r="I61" s="95">
        <v>600000000</v>
      </c>
      <c r="K61" s="95">
        <v>541160221</v>
      </c>
    </row>
    <row r="62" spans="3:11" x14ac:dyDescent="0.75">
      <c r="C62" t="s">
        <v>196</v>
      </c>
    </row>
    <row r="63" spans="3:11" x14ac:dyDescent="0.75">
      <c r="C63" t="s">
        <v>197</v>
      </c>
      <c r="E63" s="96">
        <f>E59/E61</f>
        <v>0.18662344166666667</v>
      </c>
      <c r="G63" s="96">
        <f>G59/G61</f>
        <v>0.18578550879851163</v>
      </c>
      <c r="I63" s="96">
        <f>I59/I61</f>
        <v>0.22127550833333334</v>
      </c>
      <c r="K63" s="96">
        <f>K59/K61</f>
        <v>0.16132329504684714</v>
      </c>
    </row>
    <row r="65" spans="3:21" x14ac:dyDescent="0.75">
      <c r="F65" s="95">
        <v>57808026</v>
      </c>
    </row>
    <row r="66" spans="3:21" x14ac:dyDescent="0.75">
      <c r="F66" s="95">
        <v>59120525</v>
      </c>
    </row>
    <row r="67" spans="3:21" x14ac:dyDescent="0.75">
      <c r="F67" s="95">
        <f>F66-F65</f>
        <v>1312499</v>
      </c>
    </row>
    <row r="69" spans="3:21" x14ac:dyDescent="0.75">
      <c r="I69" t="s">
        <v>57</v>
      </c>
    </row>
    <row r="70" spans="3:21" x14ac:dyDescent="0.75">
      <c r="I70" t="s">
        <v>165</v>
      </c>
    </row>
    <row r="71" spans="3:21" x14ac:dyDescent="0.75">
      <c r="E71" t="s">
        <v>199</v>
      </c>
      <c r="K71" t="s">
        <v>200</v>
      </c>
      <c r="M71" t="s">
        <v>201</v>
      </c>
      <c r="O71" t="s">
        <v>202</v>
      </c>
      <c r="Q71" t="s">
        <v>203</v>
      </c>
      <c r="S71" t="s">
        <v>23</v>
      </c>
    </row>
    <row r="72" spans="3:21" x14ac:dyDescent="0.75">
      <c r="Q72" t="s">
        <v>204</v>
      </c>
    </row>
    <row r="73" spans="3:21" x14ac:dyDescent="0.75">
      <c r="C73" t="s">
        <v>205</v>
      </c>
      <c r="E73" s="95">
        <v>59120525</v>
      </c>
      <c r="K73" s="95">
        <v>1767657890</v>
      </c>
      <c r="M73" s="95">
        <v>6653292</v>
      </c>
      <c r="O73" s="95">
        <v>114707</v>
      </c>
      <c r="Q73" s="95">
        <v>7914487</v>
      </c>
      <c r="S73" s="95">
        <v>1841460901</v>
      </c>
      <c r="T73" s="95">
        <f>SUM(E73:R73)</f>
        <v>1841460901</v>
      </c>
      <c r="U73" s="95">
        <f>S73-T73</f>
        <v>0</v>
      </c>
    </row>
    <row r="74" spans="3:21" x14ac:dyDescent="0.75">
      <c r="C74" t="s">
        <v>206</v>
      </c>
      <c r="E74" s="95">
        <v>25233776</v>
      </c>
      <c r="K74" s="95">
        <v>1634775472</v>
      </c>
      <c r="M74" s="95">
        <v>3532648</v>
      </c>
      <c r="O74" s="95">
        <v>644015</v>
      </c>
      <c r="Q74" s="95">
        <v>5593945</v>
      </c>
      <c r="S74" s="95">
        <v>1669779856</v>
      </c>
      <c r="T74" s="95">
        <f>SUM(E74:R74)</f>
        <v>1669779856</v>
      </c>
      <c r="U74" s="95">
        <f>S74-T74</f>
        <v>0</v>
      </c>
    </row>
    <row r="75" spans="3:21" x14ac:dyDescent="0.75">
      <c r="C75" t="s">
        <v>207</v>
      </c>
      <c r="S75" s="95">
        <v>171681045</v>
      </c>
      <c r="T75" s="95">
        <f>T73-T74</f>
        <v>171681045</v>
      </c>
      <c r="U75" s="95">
        <f>S75-T75</f>
        <v>0</v>
      </c>
    </row>
    <row r="76" spans="3:21" x14ac:dyDescent="0.75">
      <c r="C76" t="s">
        <v>208</v>
      </c>
    </row>
    <row r="77" spans="3:21" x14ac:dyDescent="0.75">
      <c r="C77" t="s">
        <v>12</v>
      </c>
      <c r="S77" s="95">
        <v>3056690</v>
      </c>
    </row>
    <row r="78" spans="3:21" x14ac:dyDescent="0.75">
      <c r="C78" t="s">
        <v>209</v>
      </c>
      <c r="S78" s="95">
        <v>105462604</v>
      </c>
    </row>
    <row r="79" spans="3:21" x14ac:dyDescent="0.75">
      <c r="C79" t="s">
        <v>125</v>
      </c>
      <c r="S79" s="95">
        <v>69275131</v>
      </c>
      <c r="T79" s="95">
        <f>T75+S77-S78</f>
        <v>69275131</v>
      </c>
      <c r="U79" s="95">
        <f>S79-T79</f>
        <v>0</v>
      </c>
    </row>
    <row r="80" spans="3:21" x14ac:dyDescent="0.75">
      <c r="C80" t="s">
        <v>143</v>
      </c>
      <c r="S80" s="95">
        <v>1037160</v>
      </c>
    </row>
    <row r="81" spans="3:21" x14ac:dyDescent="0.75">
      <c r="C81" t="s">
        <v>81</v>
      </c>
      <c r="S81" s="95">
        <v>68237971</v>
      </c>
      <c r="T81" s="95">
        <f>T79-S80</f>
        <v>68237971</v>
      </c>
      <c r="U81" s="95">
        <f>S81-T81</f>
        <v>0</v>
      </c>
    </row>
    <row r="82" spans="3:21" x14ac:dyDescent="0.75">
      <c r="C82" t="s">
        <v>56</v>
      </c>
      <c r="S82" s="95">
        <v>12674524</v>
      </c>
    </row>
    <row r="83" spans="3:21" x14ac:dyDescent="0.75">
      <c r="C83" t="s">
        <v>109</v>
      </c>
      <c r="S83" s="95">
        <v>55563447</v>
      </c>
      <c r="T83" s="95">
        <f>T81-S82</f>
        <v>55563447</v>
      </c>
      <c r="U83" s="95">
        <f>S83-T83</f>
        <v>0</v>
      </c>
    </row>
    <row r="89" spans="3:21" x14ac:dyDescent="0.75">
      <c r="I89" t="s">
        <v>57</v>
      </c>
    </row>
    <row r="90" spans="3:21" x14ac:dyDescent="0.75">
      <c r="I90" t="s">
        <v>166</v>
      </c>
    </row>
    <row r="91" spans="3:21" x14ac:dyDescent="0.75">
      <c r="E91" t="s">
        <v>199</v>
      </c>
      <c r="K91" t="s">
        <v>200</v>
      </c>
      <c r="M91" t="s">
        <v>201</v>
      </c>
      <c r="O91" t="s">
        <v>202</v>
      </c>
      <c r="Q91" t="s">
        <v>203</v>
      </c>
      <c r="S91" t="s">
        <v>23</v>
      </c>
    </row>
    <row r="92" spans="3:21" x14ac:dyDescent="0.75">
      <c r="Q92" t="s">
        <v>204</v>
      </c>
    </row>
    <row r="93" spans="3:21" x14ac:dyDescent="0.75">
      <c r="C93" t="s">
        <v>205</v>
      </c>
      <c r="E93" s="95">
        <v>126233458</v>
      </c>
      <c r="K93" s="95">
        <v>3416948764</v>
      </c>
      <c r="M93" s="95">
        <v>15475213</v>
      </c>
      <c r="O93" s="95">
        <v>392742</v>
      </c>
      <c r="Q93" s="95">
        <v>13755710</v>
      </c>
      <c r="S93" s="95">
        <v>3572805887</v>
      </c>
      <c r="T93" s="95">
        <f>SUM(E93:R93)</f>
        <v>3572805887</v>
      </c>
      <c r="U93" s="95">
        <f>S93-T93</f>
        <v>0</v>
      </c>
    </row>
    <row r="94" spans="3:21" x14ac:dyDescent="0.75">
      <c r="C94" t="s">
        <v>206</v>
      </c>
      <c r="E94" s="95">
        <v>51536757</v>
      </c>
      <c r="K94" s="95">
        <v>3159845234</v>
      </c>
      <c r="M94" s="95">
        <v>8526731</v>
      </c>
      <c r="O94" s="95">
        <v>1288031</v>
      </c>
      <c r="Q94" s="95">
        <v>10693192</v>
      </c>
      <c r="S94" s="95">
        <v>3231889945</v>
      </c>
      <c r="T94" s="95">
        <f>SUM(E94:R94)</f>
        <v>3231889945</v>
      </c>
      <c r="U94" s="95">
        <f>S94-T94</f>
        <v>0</v>
      </c>
    </row>
    <row r="95" spans="3:21" x14ac:dyDescent="0.75">
      <c r="C95" t="s">
        <v>207</v>
      </c>
      <c r="S95" s="95">
        <v>340915942</v>
      </c>
      <c r="T95" s="95">
        <f>T93-T94</f>
        <v>340915942</v>
      </c>
      <c r="U95" s="95">
        <f>S95-T95</f>
        <v>0</v>
      </c>
    </row>
    <row r="96" spans="3:21" x14ac:dyDescent="0.75">
      <c r="C96" t="s">
        <v>208</v>
      </c>
    </row>
    <row r="97" spans="3:21" x14ac:dyDescent="0.75">
      <c r="C97" t="s">
        <v>12</v>
      </c>
      <c r="S97" s="95">
        <v>5979969</v>
      </c>
    </row>
    <row r="98" spans="3:21" x14ac:dyDescent="0.75">
      <c r="C98" t="s">
        <v>209</v>
      </c>
      <c r="S98" s="95">
        <v>211718988</v>
      </c>
    </row>
    <row r="99" spans="3:21" x14ac:dyDescent="0.75">
      <c r="C99" t="s">
        <v>125</v>
      </c>
      <c r="S99" s="95">
        <v>135176923</v>
      </c>
      <c r="T99" s="95">
        <f>T95+S97-S98</f>
        <v>135176923</v>
      </c>
      <c r="U99" s="95">
        <f>S99-T99</f>
        <v>0</v>
      </c>
    </row>
    <row r="100" spans="3:21" x14ac:dyDescent="0.75">
      <c r="C100" t="s">
        <v>143</v>
      </c>
      <c r="S100" s="95">
        <v>2117963</v>
      </c>
    </row>
    <row r="101" spans="3:21" x14ac:dyDescent="0.75">
      <c r="C101" t="s">
        <v>81</v>
      </c>
      <c r="S101" s="95">
        <v>133058960</v>
      </c>
      <c r="T101" s="95">
        <f>T99-S100</f>
        <v>133058960</v>
      </c>
      <c r="U101" s="95">
        <f>S101-T101</f>
        <v>0</v>
      </c>
    </row>
    <row r="102" spans="3:21" x14ac:dyDescent="0.75">
      <c r="C102" t="s">
        <v>56</v>
      </c>
      <c r="S102" s="95">
        <v>25031615</v>
      </c>
    </row>
    <row r="103" spans="3:21" x14ac:dyDescent="0.75">
      <c r="C103" t="s">
        <v>109</v>
      </c>
      <c r="S103" s="95">
        <v>108027345</v>
      </c>
      <c r="T103" s="95">
        <f>T101-S102</f>
        <v>108027345</v>
      </c>
      <c r="U103" s="95">
        <f>S103-T103</f>
        <v>0</v>
      </c>
    </row>
    <row r="106" spans="3:21" x14ac:dyDescent="0.75">
      <c r="I106" t="s">
        <v>57</v>
      </c>
    </row>
    <row r="107" spans="3:21" x14ac:dyDescent="0.75">
      <c r="K107" t="s">
        <v>165</v>
      </c>
    </row>
    <row r="108" spans="3:21" x14ac:dyDescent="0.75">
      <c r="E108" t="s">
        <v>199</v>
      </c>
      <c r="I108" t="s">
        <v>200</v>
      </c>
      <c r="M108" t="s">
        <v>201</v>
      </c>
      <c r="O108" t="s">
        <v>202</v>
      </c>
      <c r="Q108" t="s">
        <v>203</v>
      </c>
      <c r="S108" t="s">
        <v>23</v>
      </c>
    </row>
    <row r="109" spans="3:21" x14ac:dyDescent="0.75">
      <c r="Q109" t="s">
        <v>204</v>
      </c>
    </row>
    <row r="110" spans="3:21" x14ac:dyDescent="0.75">
      <c r="C110" t="s">
        <v>210</v>
      </c>
    </row>
    <row r="111" spans="3:21" x14ac:dyDescent="0.75">
      <c r="C111" t="s">
        <v>211</v>
      </c>
      <c r="E111" s="95">
        <v>59120525</v>
      </c>
      <c r="I111" s="95">
        <v>976775</v>
      </c>
      <c r="M111" s="95">
        <v>5871715</v>
      </c>
      <c r="O111" t="s">
        <v>130</v>
      </c>
      <c r="Q111" t="s">
        <v>130</v>
      </c>
      <c r="S111" s="95">
        <v>65969015</v>
      </c>
      <c r="T111" s="95">
        <f>SUM(E111:R111)</f>
        <v>65969015</v>
      </c>
      <c r="U111" s="95">
        <f>S111-T111</f>
        <v>0</v>
      </c>
    </row>
    <row r="112" spans="3:21" x14ac:dyDescent="0.75">
      <c r="C112" t="s">
        <v>212</v>
      </c>
      <c r="E112" t="s">
        <v>130</v>
      </c>
      <c r="I112" s="95">
        <v>1766681115</v>
      </c>
      <c r="M112" s="95">
        <v>781577</v>
      </c>
      <c r="O112" s="95">
        <v>114707</v>
      </c>
      <c r="Q112" s="95">
        <v>7914487</v>
      </c>
      <c r="S112" s="95">
        <v>1775491886</v>
      </c>
      <c r="T112" s="95">
        <f>SUM(E112:R112)</f>
        <v>1775491886</v>
      </c>
      <c r="U112" s="95">
        <f>S112-T112</f>
        <v>0</v>
      </c>
    </row>
    <row r="113" spans="3:21" x14ac:dyDescent="0.75">
      <c r="C113" t="s">
        <v>51</v>
      </c>
      <c r="E113" s="95">
        <v>59120525</v>
      </c>
      <c r="I113" s="95">
        <v>1767657890</v>
      </c>
      <c r="M113" s="95">
        <v>6653292</v>
      </c>
      <c r="O113" s="95">
        <v>114707</v>
      </c>
      <c r="Q113" s="95">
        <v>7914487</v>
      </c>
      <c r="S113" s="95">
        <v>1841460901</v>
      </c>
      <c r="T113" s="95">
        <f>SUM(E113:R113)</f>
        <v>1841460901</v>
      </c>
      <c r="U113" s="95">
        <f>S113-T113</f>
        <v>0</v>
      </c>
    </row>
    <row r="114" spans="3:21" x14ac:dyDescent="0.75">
      <c r="E114" s="95">
        <f>SUM(E111:E112)</f>
        <v>59120525</v>
      </c>
      <c r="F114" s="95">
        <f>E113-E114</f>
        <v>0</v>
      </c>
      <c r="I114" s="95">
        <f>SUM(I111:I112)</f>
        <v>1767657890</v>
      </c>
      <c r="J114" s="95">
        <f>I113-I114</f>
        <v>0</v>
      </c>
      <c r="M114" s="95">
        <f>SUM(M111:M112)</f>
        <v>6653292</v>
      </c>
      <c r="N114" s="95">
        <f>M113-M114</f>
        <v>0</v>
      </c>
      <c r="O114" s="95">
        <f>SUM(O111:O112)</f>
        <v>114707</v>
      </c>
      <c r="P114" s="95">
        <f>O113-O114</f>
        <v>0</v>
      </c>
      <c r="Q114" s="95">
        <f>SUM(Q111:Q112)</f>
        <v>7914487</v>
      </c>
      <c r="R114" s="95">
        <f>Q113-Q114</f>
        <v>0</v>
      </c>
      <c r="T114" s="95">
        <f>SUM(T111:T112)</f>
        <v>1841460901</v>
      </c>
      <c r="U114" s="95">
        <f>T113-T114</f>
        <v>0</v>
      </c>
    </row>
    <row r="118" spans="3:21" x14ac:dyDescent="0.75">
      <c r="I118" t="s">
        <v>57</v>
      </c>
    </row>
    <row r="119" spans="3:21" x14ac:dyDescent="0.75">
      <c r="K119" t="s">
        <v>166</v>
      </c>
    </row>
    <row r="120" spans="3:21" x14ac:dyDescent="0.75">
      <c r="E120" t="s">
        <v>199</v>
      </c>
      <c r="I120" t="s">
        <v>200</v>
      </c>
      <c r="M120" t="s">
        <v>201</v>
      </c>
      <c r="O120" t="s">
        <v>202</v>
      </c>
      <c r="Q120" t="s">
        <v>203</v>
      </c>
      <c r="S120" t="s">
        <v>23</v>
      </c>
    </row>
    <row r="121" spans="3:21" x14ac:dyDescent="0.75">
      <c r="Q121" t="s">
        <v>204</v>
      </c>
    </row>
    <row r="122" spans="3:21" x14ac:dyDescent="0.75">
      <c r="C122" t="s">
        <v>210</v>
      </c>
    </row>
    <row r="123" spans="3:21" x14ac:dyDescent="0.75">
      <c r="C123" t="s">
        <v>211</v>
      </c>
      <c r="E123" s="95">
        <v>126233458</v>
      </c>
      <c r="I123" s="95">
        <v>2635473</v>
      </c>
      <c r="M123" s="95">
        <v>13562489</v>
      </c>
      <c r="O123" t="s">
        <v>130</v>
      </c>
      <c r="Q123" t="s">
        <v>130</v>
      </c>
      <c r="S123" s="95">
        <v>142431420</v>
      </c>
      <c r="T123" s="95">
        <f t="shared" ref="T123:T125" si="0">SUM(E123:R123)</f>
        <v>142431420</v>
      </c>
      <c r="U123" s="95">
        <f t="shared" ref="U123:U125" si="1">S123-T123</f>
        <v>0</v>
      </c>
    </row>
    <row r="124" spans="3:21" x14ac:dyDescent="0.75">
      <c r="C124" t="s">
        <v>212</v>
      </c>
      <c r="E124" t="s">
        <v>130</v>
      </c>
      <c r="I124" s="95">
        <v>3414313291</v>
      </c>
      <c r="M124" s="95">
        <v>1912724</v>
      </c>
      <c r="O124" s="95">
        <v>392742</v>
      </c>
      <c r="Q124" s="95">
        <v>13755710</v>
      </c>
      <c r="S124" s="95">
        <v>3430374467</v>
      </c>
      <c r="T124" s="95">
        <f t="shared" si="0"/>
        <v>3430374467</v>
      </c>
      <c r="U124" s="95">
        <f t="shared" si="1"/>
        <v>0</v>
      </c>
    </row>
    <row r="125" spans="3:21" x14ac:dyDescent="0.75">
      <c r="C125" t="s">
        <v>51</v>
      </c>
      <c r="E125" s="95">
        <v>126233458</v>
      </c>
      <c r="I125" s="95">
        <v>3416948764</v>
      </c>
      <c r="M125" s="95">
        <v>15475213</v>
      </c>
      <c r="O125" s="95">
        <v>392742</v>
      </c>
      <c r="Q125" s="95">
        <v>13755710</v>
      </c>
      <c r="S125" s="95">
        <v>3572805887</v>
      </c>
      <c r="T125" s="95">
        <f t="shared" si="0"/>
        <v>3572805887</v>
      </c>
      <c r="U125" s="95">
        <f t="shared" si="1"/>
        <v>0</v>
      </c>
    </row>
    <row r="126" spans="3:21" x14ac:dyDescent="0.75">
      <c r="E126" s="95">
        <f>SUM(E123:E124)</f>
        <v>126233458</v>
      </c>
      <c r="F126" s="95">
        <f>E125-E126</f>
        <v>0</v>
      </c>
      <c r="I126" s="95">
        <f>SUM(I123:I124)</f>
        <v>3416948764</v>
      </c>
      <c r="J126" s="95">
        <f>I125-I126</f>
        <v>0</v>
      </c>
      <c r="M126" s="95">
        <f>SUM(M123:M124)</f>
        <v>15475213</v>
      </c>
      <c r="N126" s="95">
        <f>M125-M126</f>
        <v>0</v>
      </c>
      <c r="O126" s="95">
        <f>SUM(O123:O124)</f>
        <v>392742</v>
      </c>
      <c r="P126" s="95">
        <f>O125-O126</f>
        <v>0</v>
      </c>
      <c r="Q126" s="95">
        <f>SUM(Q123:Q124)</f>
        <v>13755710</v>
      </c>
      <c r="R126" s="95">
        <f>Q125-Q126</f>
        <v>0</v>
      </c>
      <c r="T126" s="95">
        <f>SUM(T123:T124)</f>
        <v>3572805887</v>
      </c>
      <c r="U126" s="95">
        <f>T125-T126</f>
        <v>0</v>
      </c>
    </row>
    <row r="131" spans="3:23" x14ac:dyDescent="0.75">
      <c r="V131" t="s">
        <v>213</v>
      </c>
    </row>
    <row r="132" spans="3:23" x14ac:dyDescent="0.75">
      <c r="D132" t="s">
        <v>163</v>
      </c>
    </row>
    <row r="133" spans="3:23" x14ac:dyDescent="0.75">
      <c r="D133" t="s">
        <v>199</v>
      </c>
      <c r="F133" t="s">
        <v>200</v>
      </c>
      <c r="I133" t="s">
        <v>201</v>
      </c>
      <c r="K133" t="s">
        <v>214</v>
      </c>
      <c r="N133" t="s">
        <v>203</v>
      </c>
      <c r="R133" t="s">
        <v>216</v>
      </c>
      <c r="U133" t="s">
        <v>23</v>
      </c>
    </row>
    <row r="134" spans="3:23" x14ac:dyDescent="0.75">
      <c r="K134" t="s">
        <v>215</v>
      </c>
      <c r="N134" t="s">
        <v>204</v>
      </c>
    </row>
    <row r="135" spans="3:23" x14ac:dyDescent="0.75">
      <c r="C135" t="s">
        <v>1</v>
      </c>
      <c r="D135" s="95">
        <v>102346101</v>
      </c>
      <c r="F135" s="95">
        <v>2114818883</v>
      </c>
      <c r="I135" s="95">
        <v>21017122</v>
      </c>
      <c r="K135" s="95">
        <v>33735680</v>
      </c>
      <c r="N135" s="95">
        <v>56560151</v>
      </c>
      <c r="R135" s="95">
        <v>-163125568</v>
      </c>
      <c r="U135" s="95">
        <v>2165352369</v>
      </c>
      <c r="V135" s="95">
        <f>SUM(D135:T135)</f>
        <v>2165352369</v>
      </c>
      <c r="W135" s="95">
        <f>U135-V135</f>
        <v>0</v>
      </c>
    </row>
    <row r="136" spans="3:23" x14ac:dyDescent="0.75">
      <c r="C136" t="s">
        <v>217</v>
      </c>
      <c r="D136" s="95">
        <v>39450822</v>
      </c>
      <c r="F136" s="95">
        <v>561604288</v>
      </c>
      <c r="I136" s="95">
        <v>28454050</v>
      </c>
      <c r="K136" s="95">
        <v>21242332</v>
      </c>
      <c r="N136" s="95">
        <v>21488851</v>
      </c>
      <c r="R136" s="95">
        <v>-63126247</v>
      </c>
      <c r="U136" s="95">
        <v>609114096</v>
      </c>
      <c r="V136" s="95">
        <f>SUM(D136:T136)</f>
        <v>609114096</v>
      </c>
      <c r="W136" s="95">
        <f>U136-V136</f>
        <v>0</v>
      </c>
    </row>
    <row r="140" spans="3:23" x14ac:dyDescent="0.75">
      <c r="C140" t="s">
        <v>209</v>
      </c>
    </row>
    <row r="141" spans="3:23" x14ac:dyDescent="0.75">
      <c r="C141" t="s">
        <v>218</v>
      </c>
      <c r="D141" t="s">
        <v>219</v>
      </c>
      <c r="I141" s="95">
        <v>1312500</v>
      </c>
      <c r="K141" t="s">
        <v>130</v>
      </c>
    </row>
    <row r="142" spans="3:23" x14ac:dyDescent="0.75">
      <c r="C142" t="s">
        <v>220</v>
      </c>
      <c r="D142" t="s">
        <v>219</v>
      </c>
      <c r="E142" t="s">
        <v>130</v>
      </c>
      <c r="G142" t="s">
        <v>130</v>
      </c>
      <c r="I142" s="95">
        <v>267389</v>
      </c>
      <c r="K142" s="95">
        <v>499153</v>
      </c>
    </row>
    <row r="143" spans="3:23" x14ac:dyDescent="0.75">
      <c r="C143" t="s">
        <v>221</v>
      </c>
    </row>
    <row r="144" spans="3:23" x14ac:dyDescent="0.75">
      <c r="C144" t="s">
        <v>222</v>
      </c>
      <c r="D144" t="s">
        <v>219</v>
      </c>
      <c r="E144" t="s">
        <v>130</v>
      </c>
      <c r="G144" t="s">
        <v>130</v>
      </c>
      <c r="I144" s="95">
        <v>3248</v>
      </c>
      <c r="K144" t="s">
        <v>130</v>
      </c>
    </row>
    <row r="145" spans="3:11" x14ac:dyDescent="0.75">
      <c r="C145" t="s">
        <v>223</v>
      </c>
      <c r="D145" t="s">
        <v>219</v>
      </c>
      <c r="E145" t="s">
        <v>130</v>
      </c>
      <c r="G145" t="s">
        <v>130</v>
      </c>
      <c r="I145" s="95">
        <v>44993</v>
      </c>
      <c r="K145" s="95">
        <v>106167</v>
      </c>
    </row>
    <row r="146" spans="3:11" x14ac:dyDescent="0.75">
      <c r="C146" t="s">
        <v>224</v>
      </c>
      <c r="D146" t="s">
        <v>219</v>
      </c>
      <c r="E146" t="s">
        <v>130</v>
      </c>
      <c r="G146" t="s">
        <v>130</v>
      </c>
      <c r="I146" s="95">
        <v>25359</v>
      </c>
      <c r="K146" s="95">
        <v>132025</v>
      </c>
    </row>
    <row r="147" spans="3:11" x14ac:dyDescent="0.75">
      <c r="C147" t="s">
        <v>225</v>
      </c>
      <c r="D147" t="s">
        <v>219</v>
      </c>
      <c r="E147" t="s">
        <v>130</v>
      </c>
      <c r="G147" t="s">
        <v>130</v>
      </c>
      <c r="I147" s="95">
        <v>10309</v>
      </c>
      <c r="K147" t="s">
        <v>130</v>
      </c>
    </row>
    <row r="148" spans="3:11" x14ac:dyDescent="0.75">
      <c r="E148" t="s">
        <v>130</v>
      </c>
      <c r="G148" t="s">
        <v>130</v>
      </c>
      <c r="I148" s="95">
        <f>SUM(I141:I147)</f>
        <v>1663798</v>
      </c>
      <c r="K148" s="95">
        <f>SUM(K141:K147)</f>
        <v>737345</v>
      </c>
    </row>
    <row r="150" spans="3:11" x14ac:dyDescent="0.75">
      <c r="D150" t="s">
        <v>0</v>
      </c>
      <c r="H150" t="s">
        <v>29</v>
      </c>
    </row>
    <row r="151" spans="3:11" x14ac:dyDescent="0.75">
      <c r="D151">
        <v>2567</v>
      </c>
      <c r="F151">
        <v>2566</v>
      </c>
      <c r="H151">
        <v>2567</v>
      </c>
      <c r="J151">
        <v>2566</v>
      </c>
    </row>
    <row r="152" spans="3:11" x14ac:dyDescent="0.75">
      <c r="D152" t="s">
        <v>168</v>
      </c>
      <c r="F152" t="s">
        <v>168</v>
      </c>
      <c r="H152" t="s">
        <v>168</v>
      </c>
      <c r="J152" t="s">
        <v>168</v>
      </c>
    </row>
    <row r="153" spans="3:11" x14ac:dyDescent="0.75">
      <c r="C153" t="s">
        <v>180</v>
      </c>
    </row>
    <row r="154" spans="3:11" x14ac:dyDescent="0.75">
      <c r="C154" t="s">
        <v>181</v>
      </c>
      <c r="D154" s="95">
        <f>14393112+28797</f>
        <v>14421909</v>
      </c>
      <c r="F154" s="95">
        <v>14131281</v>
      </c>
      <c r="H154" s="95">
        <f>12554387+28797</f>
        <v>12583184</v>
      </c>
      <c r="J154" s="95">
        <v>10814713</v>
      </c>
    </row>
    <row r="155" spans="3:11" x14ac:dyDescent="0.75">
      <c r="C155" t="s">
        <v>182</v>
      </c>
    </row>
    <row r="156" spans="3:11" x14ac:dyDescent="0.75">
      <c r="C156" t="s">
        <v>183</v>
      </c>
    </row>
    <row r="157" spans="3:11" x14ac:dyDescent="0.75">
      <c r="C157" t="s">
        <v>226</v>
      </c>
      <c r="D157" s="95">
        <v>-1747385</v>
      </c>
      <c r="F157" s="95">
        <v>-4218954</v>
      </c>
      <c r="H157" s="95">
        <v>-264112</v>
      </c>
      <c r="J157" s="95">
        <v>-1483235</v>
      </c>
    </row>
    <row r="158" spans="3:11" x14ac:dyDescent="0.75">
      <c r="C158" t="s">
        <v>185</v>
      </c>
      <c r="D158" s="95">
        <f>SUM(D154:D157)</f>
        <v>12674524</v>
      </c>
      <c r="F158" s="95">
        <v>9912327</v>
      </c>
      <c r="H158" s="95">
        <f>SUM(H154:H157)</f>
        <v>12319072</v>
      </c>
      <c r="J158" s="95">
        <v>9331478</v>
      </c>
    </row>
    <row r="160" spans="3:11" x14ac:dyDescent="0.75">
      <c r="D160">
        <v>12674524</v>
      </c>
      <c r="H160">
        <v>12319072</v>
      </c>
    </row>
    <row r="161" spans="4:8" x14ac:dyDescent="0.75">
      <c r="D161" s="95">
        <f>D160-D158</f>
        <v>0</v>
      </c>
      <c r="H161" s="95">
        <f>H160-H158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O84"/>
  <sheetViews>
    <sheetView topLeftCell="A47" zoomScale="80" zoomScaleNormal="80" zoomScaleSheetLayoutView="70" workbookViewId="0">
      <selection activeCell="D83" sqref="D83:J83"/>
    </sheetView>
  </sheetViews>
  <sheetFormatPr defaultColWidth="9.09765625" defaultRowHeight="24" customHeight="1" x14ac:dyDescent="0.75"/>
  <cols>
    <col min="1" max="1" width="55.3984375" style="2" customWidth="1"/>
    <col min="2" max="2" width="9" style="2" customWidth="1"/>
    <col min="3" max="3" width="1.59765625" style="2" customWidth="1"/>
    <col min="4" max="4" width="15.8984375" style="2" customWidth="1"/>
    <col min="5" max="5" width="1.59765625" style="2" customWidth="1"/>
    <col min="6" max="6" width="15.8984375" style="2" customWidth="1"/>
    <col min="7" max="7" width="1.59765625" style="2" customWidth="1"/>
    <col min="8" max="8" width="15.8984375" style="2" customWidth="1"/>
    <col min="9" max="9" width="1.59765625" style="2" customWidth="1"/>
    <col min="10" max="10" width="15.8984375" style="2" customWidth="1"/>
    <col min="11" max="11" width="27.19921875" style="2" bestFit="1" customWidth="1"/>
    <col min="12" max="12" width="15.5" style="83" bestFit="1" customWidth="1"/>
    <col min="13" max="15" width="5.5" style="83" customWidth="1"/>
    <col min="16" max="16" width="6.59765625" style="2" customWidth="1"/>
    <col min="17" max="16384" width="9.09765625" style="2"/>
  </cols>
  <sheetData>
    <row r="1" spans="1:15" ht="26" x14ac:dyDescent="0.75">
      <c r="A1" s="217" t="s">
        <v>138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5" ht="24" customHeight="1" x14ac:dyDescent="0.8">
      <c r="A2" s="219" t="s">
        <v>153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5" ht="24" customHeight="1" x14ac:dyDescent="0.75">
      <c r="A3" s="217" t="str">
        <f>งบดุล!A3</f>
        <v>ณ วันที่ 30 มิถุนายน 2568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5" s="131" customFormat="1" ht="24" customHeight="1" x14ac:dyDescent="0.75">
      <c r="A4" s="216" t="s">
        <v>57</v>
      </c>
      <c r="B4" s="216"/>
      <c r="C4" s="216"/>
      <c r="D4" s="216"/>
      <c r="E4" s="216"/>
      <c r="F4" s="216"/>
      <c r="G4" s="216"/>
      <c r="H4" s="216"/>
      <c r="I4" s="216"/>
      <c r="J4" s="216"/>
      <c r="L4" s="52"/>
      <c r="M4" s="52"/>
      <c r="N4" s="52"/>
      <c r="O4" s="52"/>
    </row>
    <row r="5" spans="1:15" ht="9.65" customHeight="1" x14ac:dyDescent="0.75">
      <c r="B5" s="3"/>
      <c r="C5" s="3"/>
      <c r="D5" s="3"/>
      <c r="E5" s="3"/>
    </row>
    <row r="6" spans="1:15" s="131" customFormat="1" ht="24" customHeight="1" x14ac:dyDescent="0.75">
      <c r="B6" s="132" t="s">
        <v>31</v>
      </c>
      <c r="C6" s="132"/>
      <c r="D6" s="218" t="s">
        <v>0</v>
      </c>
      <c r="E6" s="218"/>
      <c r="F6" s="218"/>
      <c r="G6" s="132"/>
      <c r="H6" s="218" t="s">
        <v>29</v>
      </c>
      <c r="I6" s="218"/>
      <c r="J6" s="218"/>
      <c r="L6" s="52"/>
      <c r="M6" s="52"/>
      <c r="N6" s="52"/>
      <c r="O6" s="52"/>
    </row>
    <row r="7" spans="1:15" s="131" customFormat="1" ht="24" customHeight="1" x14ac:dyDescent="0.75">
      <c r="B7" s="132"/>
      <c r="C7" s="132"/>
      <c r="D7" s="132" t="s">
        <v>33</v>
      </c>
      <c r="E7" s="132"/>
      <c r="F7" s="65" t="s">
        <v>33</v>
      </c>
      <c r="G7" s="137"/>
      <c r="H7" s="132" t="s">
        <v>33</v>
      </c>
      <c r="I7" s="137"/>
      <c r="J7" s="65" t="s">
        <v>33</v>
      </c>
      <c r="L7" s="52"/>
      <c r="M7" s="52"/>
      <c r="N7" s="52"/>
      <c r="O7" s="52"/>
    </row>
    <row r="8" spans="1:15" s="131" customFormat="1" ht="24" customHeight="1" x14ac:dyDescent="0.75">
      <c r="B8" s="132"/>
      <c r="C8" s="132"/>
      <c r="D8" s="65" t="s">
        <v>164</v>
      </c>
      <c r="E8" s="65"/>
      <c r="F8" s="65" t="s">
        <v>129</v>
      </c>
      <c r="H8" s="65" t="s">
        <v>164</v>
      </c>
      <c r="I8" s="65"/>
      <c r="J8" s="65" t="s">
        <v>129</v>
      </c>
      <c r="L8" s="52"/>
      <c r="M8" s="52"/>
      <c r="N8" s="52"/>
      <c r="O8" s="52"/>
    </row>
    <row r="9" spans="1:15" s="131" customFormat="1" ht="24" customHeight="1" x14ac:dyDescent="0.75">
      <c r="B9" s="132"/>
      <c r="C9" s="132"/>
      <c r="D9" s="65">
        <v>2568</v>
      </c>
      <c r="E9" s="65"/>
      <c r="F9" s="65">
        <v>2567</v>
      </c>
      <c r="H9" s="65">
        <v>2568</v>
      </c>
      <c r="I9" s="65"/>
      <c r="J9" s="65">
        <v>2567</v>
      </c>
      <c r="L9" s="52"/>
      <c r="M9" s="52"/>
      <c r="N9" s="52"/>
      <c r="O9" s="52"/>
    </row>
    <row r="10" spans="1:15" s="131" customFormat="1" ht="24" customHeight="1" x14ac:dyDescent="0.75">
      <c r="B10" s="132"/>
      <c r="C10" s="132"/>
      <c r="D10" s="132" t="s">
        <v>107</v>
      </c>
      <c r="E10" s="132"/>
      <c r="G10" s="137"/>
      <c r="H10" s="132" t="s">
        <v>107</v>
      </c>
      <c r="I10" s="137"/>
      <c r="L10" s="52"/>
      <c r="M10" s="52"/>
      <c r="N10" s="52"/>
      <c r="O10" s="52"/>
    </row>
    <row r="11" spans="1:15" s="131" customFormat="1" ht="24" customHeight="1" x14ac:dyDescent="0.75">
      <c r="A11" s="132" t="s">
        <v>38</v>
      </c>
      <c r="B11" s="132"/>
      <c r="C11" s="132"/>
      <c r="D11" s="132"/>
      <c r="E11" s="132"/>
      <c r="F11" s="203"/>
      <c r="G11" s="203"/>
      <c r="H11" s="203"/>
      <c r="I11" s="203"/>
      <c r="J11" s="203"/>
      <c r="L11" s="52"/>
      <c r="M11" s="52"/>
      <c r="N11" s="52"/>
      <c r="O11" s="52"/>
    </row>
    <row r="12" spans="1:15" s="131" customFormat="1" ht="24" customHeight="1" x14ac:dyDescent="0.75">
      <c r="A12" s="131" t="s">
        <v>5</v>
      </c>
      <c r="B12" s="22"/>
      <c r="C12" s="22"/>
      <c r="D12" s="22"/>
      <c r="E12" s="22"/>
      <c r="G12" s="204"/>
      <c r="H12" s="204"/>
      <c r="I12" s="204"/>
      <c r="L12" s="52"/>
      <c r="M12" s="52"/>
      <c r="N12" s="52"/>
      <c r="O12" s="52"/>
    </row>
    <row r="13" spans="1:15" s="131" customFormat="1" ht="24" customHeight="1" x14ac:dyDescent="0.75">
      <c r="A13" s="18" t="s">
        <v>117</v>
      </c>
      <c r="B13" s="22">
        <v>10</v>
      </c>
      <c r="C13" s="22"/>
      <c r="D13" s="80">
        <v>422332793</v>
      </c>
      <c r="E13" s="22"/>
      <c r="F13" s="205">
        <v>422914746</v>
      </c>
      <c r="G13" s="28"/>
      <c r="H13" s="205">
        <v>405027959</v>
      </c>
      <c r="I13" s="28"/>
      <c r="J13" s="205">
        <v>409041409</v>
      </c>
      <c r="K13" s="24"/>
      <c r="L13" s="52"/>
      <c r="M13" s="52"/>
      <c r="N13" s="52"/>
      <c r="O13" s="52"/>
    </row>
    <row r="14" spans="1:15" s="131" customFormat="1" ht="24" customHeight="1" x14ac:dyDescent="0.75">
      <c r="A14" s="206" t="s">
        <v>159</v>
      </c>
      <c r="B14" s="22"/>
      <c r="C14" s="22"/>
      <c r="D14" s="80">
        <v>7862475</v>
      </c>
      <c r="E14" s="22"/>
      <c r="F14" s="80">
        <v>10787337</v>
      </c>
      <c r="G14" s="28"/>
      <c r="H14" s="29">
        <v>1765396</v>
      </c>
      <c r="I14" s="28"/>
      <c r="J14" s="205">
        <v>4654306</v>
      </c>
      <c r="K14" s="24"/>
      <c r="L14" s="52"/>
      <c r="M14" s="52"/>
      <c r="N14" s="52"/>
      <c r="O14" s="52"/>
    </row>
    <row r="15" spans="1:15" s="131" customFormat="1" ht="24" customHeight="1" x14ac:dyDescent="0.75">
      <c r="A15" s="206" t="s">
        <v>235</v>
      </c>
      <c r="B15" s="22"/>
      <c r="C15" s="22"/>
      <c r="D15" s="80">
        <v>1039305</v>
      </c>
      <c r="E15" s="22"/>
      <c r="F15" s="80">
        <v>50437</v>
      </c>
      <c r="G15" s="28"/>
      <c r="H15" s="121">
        <v>0</v>
      </c>
      <c r="I15" s="28"/>
      <c r="J15" s="121">
        <v>0</v>
      </c>
      <c r="K15" s="24"/>
      <c r="L15" s="52"/>
      <c r="M15" s="52"/>
      <c r="N15" s="52"/>
      <c r="O15" s="52"/>
    </row>
    <row r="16" spans="1:15" s="131" customFormat="1" ht="24" customHeight="1" x14ac:dyDescent="0.75">
      <c r="A16" s="18" t="s">
        <v>240</v>
      </c>
      <c r="B16" s="22"/>
      <c r="C16" s="22"/>
      <c r="D16" s="74">
        <v>63226505</v>
      </c>
      <c r="E16" s="22"/>
      <c r="F16" s="74">
        <v>60907513</v>
      </c>
      <c r="G16" s="28"/>
      <c r="H16" s="28">
        <v>60350133</v>
      </c>
      <c r="I16" s="28"/>
      <c r="J16" s="74">
        <v>58050320</v>
      </c>
      <c r="K16" s="134"/>
      <c r="L16" s="52"/>
      <c r="M16" s="52"/>
      <c r="N16" s="52"/>
      <c r="O16" s="52"/>
    </row>
    <row r="17" spans="1:15" s="131" customFormat="1" ht="24" customHeight="1" x14ac:dyDescent="0.75">
      <c r="A17" s="207" t="s">
        <v>7</v>
      </c>
      <c r="B17" s="208"/>
      <c r="C17" s="208"/>
      <c r="D17" s="75">
        <f>SUM(D13:D16)</f>
        <v>494461078</v>
      </c>
      <c r="E17" s="208"/>
      <c r="F17" s="75">
        <f>SUM(F13:F16)</f>
        <v>494660033</v>
      </c>
      <c r="G17" s="209"/>
      <c r="H17" s="75">
        <f>SUM(H13:H16)</f>
        <v>467143488</v>
      </c>
      <c r="I17" s="209"/>
      <c r="J17" s="75">
        <f>SUM(J13:J16)</f>
        <v>471746035</v>
      </c>
      <c r="K17" s="24"/>
      <c r="L17" s="52"/>
      <c r="M17" s="52"/>
      <c r="N17" s="52"/>
      <c r="O17" s="52"/>
    </row>
    <row r="18" spans="1:15" s="131" customFormat="1" ht="24" customHeight="1" x14ac:dyDescent="0.75">
      <c r="A18" s="207"/>
      <c r="B18" s="208"/>
      <c r="C18" s="208"/>
      <c r="D18" s="208"/>
      <c r="E18" s="208"/>
      <c r="F18" s="26"/>
      <c r="G18" s="209"/>
      <c r="H18" s="209"/>
      <c r="I18" s="209"/>
      <c r="J18" s="26"/>
      <c r="K18" s="24"/>
      <c r="L18" s="52"/>
      <c r="M18" s="52"/>
      <c r="N18" s="52"/>
      <c r="O18" s="52"/>
    </row>
    <row r="19" spans="1:15" s="131" customFormat="1" ht="24" customHeight="1" x14ac:dyDescent="0.75">
      <c r="A19" s="131" t="s">
        <v>24</v>
      </c>
      <c r="B19" s="208"/>
      <c r="C19" s="208"/>
      <c r="D19" s="208"/>
      <c r="E19" s="208"/>
      <c r="G19" s="209"/>
      <c r="H19" s="209"/>
      <c r="I19" s="209"/>
      <c r="K19" s="24"/>
      <c r="L19" s="52"/>
      <c r="M19" s="52"/>
      <c r="N19" s="52"/>
      <c r="O19" s="52"/>
    </row>
    <row r="20" spans="1:15" s="131" customFormat="1" ht="24" customHeight="1" x14ac:dyDescent="0.75">
      <c r="A20" s="18" t="s">
        <v>158</v>
      </c>
      <c r="B20" s="22"/>
      <c r="C20" s="22"/>
      <c r="D20" s="80">
        <v>10821647</v>
      </c>
      <c r="E20" s="22"/>
      <c r="F20" s="80">
        <v>14538682</v>
      </c>
      <c r="G20" s="28"/>
      <c r="H20" s="28">
        <v>1601964</v>
      </c>
      <c r="I20" s="28"/>
      <c r="J20" s="92">
        <v>2379714</v>
      </c>
      <c r="K20" s="24"/>
      <c r="L20" s="52"/>
      <c r="M20" s="52"/>
      <c r="N20" s="52"/>
      <c r="O20" s="52"/>
    </row>
    <row r="21" spans="1:15" s="131" customFormat="1" ht="24" customHeight="1" x14ac:dyDescent="0.75">
      <c r="A21" s="18" t="s">
        <v>66</v>
      </c>
      <c r="B21" s="22"/>
      <c r="C21" s="22"/>
      <c r="D21" s="80">
        <v>2198101</v>
      </c>
      <c r="E21" s="22"/>
      <c r="F21" s="74">
        <v>2198101</v>
      </c>
      <c r="G21" s="28"/>
      <c r="H21" s="28">
        <v>1319333</v>
      </c>
      <c r="I21" s="28"/>
      <c r="J21" s="74">
        <v>1319333</v>
      </c>
      <c r="K21" s="24"/>
      <c r="L21" s="52"/>
      <c r="M21" s="52"/>
      <c r="N21" s="52"/>
      <c r="O21" s="52"/>
    </row>
    <row r="22" spans="1:15" s="131" customFormat="1" ht="24" customHeight="1" x14ac:dyDescent="0.75">
      <c r="A22" s="18" t="s">
        <v>121</v>
      </c>
      <c r="B22" s="22">
        <v>11</v>
      </c>
      <c r="C22" s="22"/>
      <c r="D22" s="80">
        <v>133967073</v>
      </c>
      <c r="E22" s="22"/>
      <c r="F22" s="74">
        <v>114354230</v>
      </c>
      <c r="G22" s="28"/>
      <c r="H22" s="28">
        <v>126166111</v>
      </c>
      <c r="I22" s="28"/>
      <c r="J22" s="74">
        <v>107704616</v>
      </c>
      <c r="K22" s="24"/>
      <c r="L22" s="52"/>
      <c r="M22" s="52"/>
      <c r="N22" s="52"/>
      <c r="O22" s="52"/>
    </row>
    <row r="23" spans="1:15" s="131" customFormat="1" ht="24" customHeight="1" x14ac:dyDescent="0.75">
      <c r="A23" s="18" t="s">
        <v>47</v>
      </c>
      <c r="B23" s="22"/>
      <c r="C23" s="22"/>
      <c r="D23" s="80">
        <v>33621671</v>
      </c>
      <c r="E23" s="22"/>
      <c r="F23" s="74">
        <v>32896516</v>
      </c>
      <c r="G23" s="28"/>
      <c r="H23" s="73">
        <v>33621671</v>
      </c>
      <c r="I23" s="28"/>
      <c r="J23" s="74">
        <v>32896516</v>
      </c>
      <c r="K23" s="134"/>
      <c r="L23" s="52"/>
      <c r="M23" s="52"/>
      <c r="N23" s="52"/>
      <c r="O23" s="52"/>
    </row>
    <row r="24" spans="1:15" s="131" customFormat="1" ht="24" customHeight="1" x14ac:dyDescent="0.75">
      <c r="A24" s="207" t="s">
        <v>22</v>
      </c>
      <c r="B24" s="208"/>
      <c r="C24" s="208"/>
      <c r="D24" s="27">
        <f>SUM(D20:D23)</f>
        <v>180608492</v>
      </c>
      <c r="E24" s="208"/>
      <c r="F24" s="27">
        <f>SUM(F20:F23)</f>
        <v>163987529</v>
      </c>
      <c r="G24" s="209"/>
      <c r="H24" s="27">
        <f>SUM(H20:H23)</f>
        <v>162709079</v>
      </c>
      <c r="I24" s="209"/>
      <c r="J24" s="27">
        <f>SUM(J20:J23)</f>
        <v>144300179</v>
      </c>
      <c r="K24" s="24"/>
      <c r="L24" s="52"/>
      <c r="M24" s="52"/>
      <c r="N24" s="52"/>
      <c r="O24" s="52"/>
    </row>
    <row r="25" spans="1:15" s="131" customFormat="1" ht="24" customHeight="1" x14ac:dyDescent="0.75">
      <c r="A25" s="206" t="s">
        <v>8</v>
      </c>
      <c r="B25" s="208"/>
      <c r="C25" s="208"/>
      <c r="D25" s="27">
        <f>D17+D24</f>
        <v>675069570</v>
      </c>
      <c r="E25" s="208"/>
      <c r="F25" s="27">
        <f>F17+F24</f>
        <v>658647562</v>
      </c>
      <c r="G25" s="209"/>
      <c r="H25" s="27">
        <f>H17+H24</f>
        <v>629852567</v>
      </c>
      <c r="I25" s="209"/>
      <c r="J25" s="27">
        <f>J17+J24</f>
        <v>616046214</v>
      </c>
      <c r="K25" s="24"/>
      <c r="L25" s="52"/>
      <c r="M25" s="52"/>
      <c r="N25" s="52"/>
      <c r="O25" s="52"/>
    </row>
    <row r="26" spans="1:15" s="131" customFormat="1" ht="24" customHeight="1" x14ac:dyDescent="0.75">
      <c r="A26" s="206"/>
      <c r="B26" s="208"/>
      <c r="C26" s="208"/>
      <c r="D26" s="208"/>
      <c r="E26" s="208"/>
      <c r="F26" s="209"/>
      <c r="G26" s="209"/>
      <c r="H26" s="209"/>
      <c r="I26" s="209"/>
      <c r="J26" s="209"/>
      <c r="L26" s="52"/>
      <c r="M26" s="52"/>
      <c r="N26" s="52"/>
      <c r="O26" s="52"/>
    </row>
    <row r="27" spans="1:15" s="131" customFormat="1" ht="24" customHeight="1" x14ac:dyDescent="0.75">
      <c r="A27" s="206"/>
      <c r="B27" s="208"/>
      <c r="C27" s="208"/>
      <c r="D27" s="208"/>
      <c r="E27" s="208"/>
      <c r="F27" s="208"/>
      <c r="G27" s="209"/>
      <c r="H27" s="208"/>
      <c r="I27" s="209"/>
      <c r="J27" s="208"/>
      <c r="L27" s="52"/>
      <c r="M27" s="52"/>
      <c r="N27" s="52"/>
      <c r="O27" s="52"/>
    </row>
    <row r="28" spans="1:15" s="131" customFormat="1" ht="24" customHeight="1" x14ac:dyDescent="0.75">
      <c r="A28" s="206"/>
      <c r="B28" s="208"/>
      <c r="C28" s="208"/>
      <c r="D28" s="208"/>
      <c r="E28" s="208"/>
      <c r="F28" s="209"/>
      <c r="G28" s="209"/>
      <c r="H28" s="209"/>
      <c r="I28" s="209"/>
      <c r="J28" s="209"/>
      <c r="L28" s="52"/>
      <c r="M28" s="52"/>
      <c r="N28" s="52"/>
      <c r="O28" s="52"/>
    </row>
    <row r="29" spans="1:15" s="131" customFormat="1" ht="24" customHeight="1" x14ac:dyDescent="0.75">
      <c r="A29" s="206"/>
      <c r="B29" s="208"/>
      <c r="C29" s="208"/>
      <c r="D29" s="208"/>
      <c r="E29" s="208"/>
      <c r="F29" s="209"/>
      <c r="G29" s="209"/>
      <c r="H29" s="209"/>
      <c r="I29" s="209"/>
      <c r="J29" s="209"/>
      <c r="L29" s="52"/>
      <c r="M29" s="52"/>
      <c r="N29" s="52"/>
      <c r="O29" s="52"/>
    </row>
    <row r="30" spans="1:15" s="131" customFormat="1" ht="24" customHeight="1" x14ac:dyDescent="0.75">
      <c r="A30" s="206"/>
      <c r="B30" s="208"/>
      <c r="C30" s="208"/>
      <c r="D30" s="208"/>
      <c r="E30" s="208"/>
      <c r="F30" s="209"/>
      <c r="G30" s="209"/>
      <c r="H30" s="209"/>
      <c r="I30" s="209"/>
      <c r="J30" s="209"/>
      <c r="L30" s="52"/>
      <c r="M30" s="52"/>
      <c r="N30" s="52"/>
      <c r="O30" s="52"/>
    </row>
    <row r="31" spans="1:15" s="131" customFormat="1" ht="24" customHeight="1" x14ac:dyDescent="0.75">
      <c r="A31" s="206"/>
      <c r="B31" s="208"/>
      <c r="C31" s="208"/>
      <c r="D31" s="208"/>
      <c r="E31" s="208"/>
      <c r="F31" s="209"/>
      <c r="G31" s="209"/>
      <c r="H31" s="209"/>
      <c r="I31" s="209"/>
      <c r="J31" s="209"/>
      <c r="L31" s="52"/>
      <c r="M31" s="52"/>
      <c r="N31" s="52"/>
      <c r="O31" s="52"/>
    </row>
    <row r="32" spans="1:15" s="131" customFormat="1" ht="24" customHeight="1" x14ac:dyDescent="0.75">
      <c r="A32" s="206"/>
      <c r="B32" s="208"/>
      <c r="C32" s="208"/>
      <c r="D32" s="208"/>
      <c r="E32" s="208"/>
      <c r="F32" s="209"/>
      <c r="G32" s="209"/>
      <c r="H32" s="209"/>
      <c r="I32" s="209"/>
      <c r="J32" s="209"/>
      <c r="L32" s="52"/>
      <c r="M32" s="52"/>
      <c r="N32" s="52"/>
      <c r="O32" s="52"/>
    </row>
    <row r="33" spans="1:15" s="131" customFormat="1" ht="24" customHeight="1" x14ac:dyDescent="0.75">
      <c r="A33" s="206"/>
      <c r="B33" s="208"/>
      <c r="C33" s="208"/>
      <c r="D33" s="208"/>
      <c r="E33" s="208"/>
      <c r="F33" s="209"/>
      <c r="G33" s="209"/>
      <c r="H33" s="209"/>
      <c r="I33" s="209"/>
      <c r="J33" s="209"/>
      <c r="L33" s="52"/>
      <c r="M33" s="52"/>
      <c r="N33" s="52"/>
      <c r="O33" s="52"/>
    </row>
    <row r="34" spans="1:15" s="131" customFormat="1" ht="24" customHeight="1" x14ac:dyDescent="0.75">
      <c r="A34" s="206"/>
      <c r="B34" s="208"/>
      <c r="C34" s="208"/>
      <c r="D34" s="208"/>
      <c r="E34" s="208"/>
      <c r="F34" s="209"/>
      <c r="G34" s="209"/>
      <c r="H34" s="209"/>
      <c r="I34" s="209"/>
      <c r="J34" s="209"/>
      <c r="L34" s="52"/>
      <c r="M34" s="52"/>
      <c r="N34" s="52"/>
      <c r="O34" s="52"/>
    </row>
    <row r="35" spans="1:15" s="131" customFormat="1" ht="24" customHeight="1" x14ac:dyDescent="0.75">
      <c r="A35" s="206"/>
      <c r="B35" s="208"/>
      <c r="C35" s="208"/>
      <c r="D35" s="208"/>
      <c r="E35" s="208"/>
      <c r="F35" s="209"/>
      <c r="G35" s="209"/>
      <c r="H35" s="209"/>
      <c r="I35" s="209"/>
      <c r="J35" s="209"/>
      <c r="L35" s="52"/>
      <c r="M35" s="52"/>
      <c r="N35" s="52"/>
      <c r="O35" s="52"/>
    </row>
    <row r="36" spans="1:15" s="131" customFormat="1" ht="24" customHeight="1" x14ac:dyDescent="0.75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L36" s="52"/>
      <c r="M36" s="52"/>
      <c r="N36" s="52"/>
      <c r="O36" s="52"/>
    </row>
    <row r="37" spans="1:15" s="131" customFormat="1" ht="24" customHeight="1" x14ac:dyDescent="0.75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L37" s="52"/>
      <c r="M37" s="52"/>
      <c r="N37" s="52"/>
      <c r="O37" s="52"/>
    </row>
    <row r="38" spans="1:15" s="131" customFormat="1" ht="24" customHeight="1" x14ac:dyDescent="0.75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L38" s="52"/>
      <c r="M38" s="52"/>
      <c r="N38" s="52"/>
      <c r="O38" s="52"/>
    </row>
    <row r="39" spans="1:15" s="131" customFormat="1" ht="24" customHeight="1" x14ac:dyDescent="0.75">
      <c r="A39" s="129"/>
      <c r="B39" s="129"/>
      <c r="C39" s="129"/>
      <c r="D39" s="129"/>
      <c r="E39" s="129"/>
      <c r="F39" s="129"/>
      <c r="G39" s="129"/>
      <c r="H39" s="129"/>
      <c r="I39" s="129"/>
      <c r="J39" s="129"/>
      <c r="L39" s="52"/>
      <c r="M39" s="52"/>
      <c r="N39" s="52"/>
      <c r="O39" s="52"/>
    </row>
    <row r="40" spans="1:15" ht="26" x14ac:dyDescent="0.75">
      <c r="A40" s="217" t="s">
        <v>138</v>
      </c>
      <c r="B40" s="217"/>
      <c r="C40" s="217"/>
      <c r="D40" s="217"/>
      <c r="E40" s="217"/>
      <c r="F40" s="217"/>
      <c r="G40" s="217"/>
      <c r="H40" s="217"/>
      <c r="I40" s="217"/>
      <c r="J40" s="217"/>
    </row>
    <row r="41" spans="1:15" ht="24" customHeight="1" x14ac:dyDescent="0.8">
      <c r="A41" s="219" t="s">
        <v>153</v>
      </c>
      <c r="B41" s="219"/>
      <c r="C41" s="219"/>
      <c r="D41" s="219"/>
      <c r="E41" s="219"/>
      <c r="F41" s="219"/>
      <c r="G41" s="219"/>
      <c r="H41" s="219"/>
      <c r="I41" s="219"/>
      <c r="J41" s="219"/>
    </row>
    <row r="42" spans="1:15" ht="24" customHeight="1" x14ac:dyDescent="0.75">
      <c r="A42" s="217" t="str">
        <f>งบดุล!A3</f>
        <v>ณ วันที่ 30 มิถุนายน 2568</v>
      </c>
      <c r="B42" s="217"/>
      <c r="C42" s="217"/>
      <c r="D42" s="217"/>
      <c r="E42" s="217"/>
      <c r="F42" s="217"/>
      <c r="G42" s="217"/>
      <c r="H42" s="217"/>
      <c r="I42" s="217"/>
      <c r="J42" s="217"/>
    </row>
    <row r="43" spans="1:15" s="131" customFormat="1" ht="24" customHeight="1" x14ac:dyDescent="0.75">
      <c r="A43" s="216" t="s">
        <v>57</v>
      </c>
      <c r="B43" s="216"/>
      <c r="C43" s="216"/>
      <c r="D43" s="216"/>
      <c r="E43" s="216"/>
      <c r="F43" s="216"/>
      <c r="G43" s="216"/>
      <c r="H43" s="216"/>
      <c r="I43" s="216"/>
      <c r="J43" s="216"/>
      <c r="L43" s="52"/>
      <c r="M43" s="52"/>
      <c r="N43" s="52"/>
      <c r="O43" s="52"/>
    </row>
    <row r="44" spans="1:15" s="131" customFormat="1" ht="9.65" customHeight="1" x14ac:dyDescent="0.75">
      <c r="L44" s="52"/>
      <c r="M44" s="52"/>
      <c r="N44" s="52"/>
      <c r="O44" s="52"/>
    </row>
    <row r="45" spans="1:15" s="131" customFormat="1" ht="24" customHeight="1" x14ac:dyDescent="0.75">
      <c r="B45" s="132" t="s">
        <v>31</v>
      </c>
      <c r="C45" s="132"/>
      <c r="D45" s="218" t="s">
        <v>0</v>
      </c>
      <c r="E45" s="218"/>
      <c r="F45" s="218"/>
      <c r="G45" s="132"/>
      <c r="H45" s="218" t="s">
        <v>29</v>
      </c>
      <c r="I45" s="218"/>
      <c r="J45" s="218"/>
      <c r="L45" s="52"/>
      <c r="M45" s="52"/>
      <c r="N45" s="52"/>
      <c r="O45" s="52"/>
    </row>
    <row r="46" spans="1:15" s="131" customFormat="1" ht="24" customHeight="1" x14ac:dyDescent="0.75">
      <c r="B46" s="132"/>
      <c r="C46" s="132"/>
      <c r="D46" s="132" t="s">
        <v>33</v>
      </c>
      <c r="E46" s="132"/>
      <c r="F46" s="65" t="s">
        <v>33</v>
      </c>
      <c r="G46" s="137"/>
      <c r="H46" s="132" t="s">
        <v>33</v>
      </c>
      <c r="I46" s="137"/>
      <c r="J46" s="65" t="s">
        <v>33</v>
      </c>
      <c r="L46" s="52"/>
      <c r="M46" s="52"/>
      <c r="N46" s="52"/>
      <c r="O46" s="52"/>
    </row>
    <row r="47" spans="1:15" s="131" customFormat="1" ht="24" customHeight="1" x14ac:dyDescent="0.75">
      <c r="B47" s="132"/>
      <c r="C47" s="132"/>
      <c r="D47" s="65" t="s">
        <v>164</v>
      </c>
      <c r="E47" s="65"/>
      <c r="F47" s="65" t="s">
        <v>129</v>
      </c>
      <c r="H47" s="65" t="s">
        <v>164</v>
      </c>
      <c r="I47" s="65"/>
      <c r="J47" s="65" t="s">
        <v>129</v>
      </c>
      <c r="L47" s="52"/>
      <c r="M47" s="52"/>
      <c r="N47" s="52"/>
      <c r="O47" s="52"/>
    </row>
    <row r="48" spans="1:15" s="131" customFormat="1" ht="24" customHeight="1" x14ac:dyDescent="0.75">
      <c r="B48" s="132"/>
      <c r="C48" s="132"/>
      <c r="D48" s="65">
        <v>2568</v>
      </c>
      <c r="E48" s="65"/>
      <c r="F48" s="65">
        <v>2567</v>
      </c>
      <c r="H48" s="65">
        <v>2568</v>
      </c>
      <c r="I48" s="65"/>
      <c r="J48" s="65">
        <v>2567</v>
      </c>
      <c r="L48" s="52"/>
      <c r="M48" s="52"/>
      <c r="N48" s="52"/>
      <c r="O48" s="52"/>
    </row>
    <row r="49" spans="1:15" s="131" customFormat="1" ht="24" customHeight="1" x14ac:dyDescent="0.75">
      <c r="B49" s="132"/>
      <c r="C49" s="132"/>
      <c r="D49" s="132" t="s">
        <v>107</v>
      </c>
      <c r="E49" s="132"/>
      <c r="G49" s="137"/>
      <c r="H49" s="132" t="s">
        <v>107</v>
      </c>
      <c r="I49" s="137"/>
      <c r="L49" s="52"/>
      <c r="M49" s="52"/>
      <c r="N49" s="52"/>
      <c r="O49" s="52"/>
    </row>
    <row r="50" spans="1:15" s="131" customFormat="1" ht="24" customHeight="1" x14ac:dyDescent="0.75">
      <c r="A50" s="132" t="s">
        <v>74</v>
      </c>
      <c r="B50" s="210"/>
      <c r="C50" s="210"/>
      <c r="D50" s="210"/>
      <c r="E50" s="210"/>
      <c r="F50" s="210"/>
      <c r="G50" s="204"/>
      <c r="H50" s="204"/>
      <c r="I50" s="204"/>
      <c r="J50" s="210"/>
      <c r="L50" s="52"/>
      <c r="M50" s="52"/>
      <c r="N50" s="52"/>
      <c r="O50" s="52"/>
    </row>
    <row r="51" spans="1:15" s="131" customFormat="1" ht="24" customHeight="1" x14ac:dyDescent="0.75">
      <c r="A51" s="131" t="s">
        <v>39</v>
      </c>
      <c r="B51" s="204"/>
      <c r="C51" s="204"/>
      <c r="D51" s="204"/>
      <c r="E51" s="204"/>
      <c r="F51" s="204"/>
      <c r="G51" s="204"/>
      <c r="H51" s="204"/>
      <c r="I51" s="204"/>
      <c r="J51" s="204"/>
      <c r="L51" s="52"/>
      <c r="M51" s="52"/>
      <c r="N51" s="52"/>
      <c r="O51" s="52"/>
    </row>
    <row r="52" spans="1:15" s="131" customFormat="1" ht="24" customHeight="1" x14ac:dyDescent="0.75">
      <c r="A52" s="204" t="s">
        <v>27</v>
      </c>
      <c r="B52" s="22"/>
      <c r="C52" s="208"/>
      <c r="D52" s="208"/>
      <c r="E52" s="208"/>
      <c r="F52" s="204"/>
      <c r="G52" s="204"/>
      <c r="H52" s="204"/>
      <c r="I52" s="204"/>
      <c r="J52" s="204"/>
      <c r="L52" s="52"/>
      <c r="M52" s="52"/>
      <c r="N52" s="52"/>
      <c r="O52" s="52"/>
    </row>
    <row r="53" spans="1:15" s="131" customFormat="1" ht="24" customHeight="1" x14ac:dyDescent="0.75">
      <c r="A53" s="206" t="s">
        <v>9</v>
      </c>
      <c r="B53" s="22"/>
      <c r="C53" s="206"/>
      <c r="D53" s="206"/>
      <c r="E53" s="206"/>
      <c r="F53" s="204"/>
      <c r="G53" s="204"/>
      <c r="H53" s="204"/>
      <c r="I53" s="204"/>
      <c r="J53" s="204"/>
      <c r="L53" s="52"/>
      <c r="M53" s="52"/>
      <c r="N53" s="52"/>
      <c r="O53" s="52"/>
    </row>
    <row r="54" spans="1:15" s="131" customFormat="1" ht="24" customHeight="1" thickBot="1" x14ac:dyDescent="0.8">
      <c r="A54" s="211" t="s">
        <v>139</v>
      </c>
      <c r="B54" s="22"/>
      <c r="C54" s="206"/>
      <c r="D54" s="51">
        <v>300000000</v>
      </c>
      <c r="E54" s="206"/>
      <c r="F54" s="51">
        <v>300000000</v>
      </c>
      <c r="G54" s="204"/>
      <c r="H54" s="51">
        <v>300000000</v>
      </c>
      <c r="I54" s="204"/>
      <c r="J54" s="51">
        <v>300000000</v>
      </c>
      <c r="L54" s="52"/>
      <c r="M54" s="52"/>
      <c r="N54" s="52"/>
      <c r="O54" s="52"/>
    </row>
    <row r="55" spans="1:15" s="131" customFormat="1" ht="24" customHeight="1" thickTop="1" x14ac:dyDescent="0.75">
      <c r="A55" s="206" t="s">
        <v>32</v>
      </c>
      <c r="B55" s="22"/>
      <c r="C55" s="206"/>
      <c r="D55" s="206"/>
      <c r="E55" s="206"/>
      <c r="F55" s="209"/>
      <c r="G55" s="209"/>
      <c r="H55" s="209"/>
      <c r="I55" s="209"/>
      <c r="J55" s="209"/>
      <c r="L55" s="52"/>
      <c r="M55" s="52"/>
      <c r="N55" s="52"/>
      <c r="O55" s="52"/>
    </row>
    <row r="56" spans="1:15" s="131" customFormat="1" ht="24" customHeight="1" x14ac:dyDescent="0.75">
      <c r="A56" s="211" t="s">
        <v>139</v>
      </c>
      <c r="B56" s="22"/>
      <c r="C56" s="206"/>
      <c r="D56" s="206"/>
      <c r="E56" s="206"/>
      <c r="F56" s="209"/>
      <c r="G56" s="209"/>
      <c r="H56" s="209"/>
      <c r="I56" s="209"/>
      <c r="J56" s="209"/>
      <c r="L56" s="52"/>
      <c r="M56" s="52"/>
      <c r="N56" s="52"/>
      <c r="O56" s="52"/>
    </row>
    <row r="57" spans="1:15" s="131" customFormat="1" ht="24" customHeight="1" x14ac:dyDescent="0.75">
      <c r="A57" s="212" t="s">
        <v>77</v>
      </c>
      <c r="B57" s="22"/>
      <c r="C57" s="206"/>
      <c r="D57" s="52">
        <v>300000000</v>
      </c>
      <c r="E57" s="206"/>
      <c r="F57" s="26">
        <v>300000000</v>
      </c>
      <c r="G57" s="209"/>
      <c r="H57" s="52">
        <v>300000000</v>
      </c>
      <c r="I57" s="209"/>
      <c r="J57" s="26">
        <v>300000000</v>
      </c>
      <c r="L57" s="52"/>
      <c r="M57" s="52"/>
      <c r="N57" s="52"/>
      <c r="O57" s="52"/>
    </row>
    <row r="58" spans="1:15" s="131" customFormat="1" ht="24" customHeight="1" x14ac:dyDescent="0.75">
      <c r="A58" s="204" t="s">
        <v>144</v>
      </c>
      <c r="B58" s="22"/>
      <c r="C58" s="22"/>
      <c r="D58" s="204">
        <v>971405000</v>
      </c>
      <c r="E58" s="22"/>
      <c r="F58" s="79">
        <v>971405000</v>
      </c>
      <c r="G58" s="209"/>
      <c r="H58" s="204">
        <v>971405000</v>
      </c>
      <c r="I58" s="209"/>
      <c r="J58" s="79">
        <v>971405000</v>
      </c>
      <c r="K58" s="134"/>
      <c r="L58" s="52"/>
      <c r="M58" s="52"/>
      <c r="N58" s="52"/>
      <c r="O58" s="52"/>
    </row>
    <row r="59" spans="1:15" s="131" customFormat="1" ht="24" customHeight="1" x14ac:dyDescent="0.75">
      <c r="A59" s="204" t="s">
        <v>106</v>
      </c>
      <c r="B59" s="22"/>
      <c r="C59" s="22"/>
      <c r="D59" s="79">
        <v>800010</v>
      </c>
      <c r="E59" s="22"/>
      <c r="F59" s="79">
        <v>800010</v>
      </c>
      <c r="G59" s="209"/>
      <c r="H59" s="67">
        <v>0</v>
      </c>
      <c r="I59" s="209"/>
      <c r="J59" s="67">
        <v>0</v>
      </c>
      <c r="K59" s="134"/>
      <c r="L59" s="52"/>
      <c r="M59" s="52"/>
      <c r="N59" s="52"/>
      <c r="O59" s="52"/>
    </row>
    <row r="60" spans="1:15" s="131" customFormat="1" ht="24" customHeight="1" x14ac:dyDescent="0.75">
      <c r="A60" s="204" t="s">
        <v>150</v>
      </c>
      <c r="B60" s="22"/>
      <c r="C60" s="22"/>
      <c r="D60" s="204">
        <v>6587330</v>
      </c>
      <c r="E60" s="22"/>
      <c r="F60" s="79">
        <v>6587330</v>
      </c>
      <c r="G60" s="209"/>
      <c r="H60" s="67">
        <v>0</v>
      </c>
      <c r="I60" s="209"/>
      <c r="J60" s="67">
        <v>0</v>
      </c>
      <c r="K60" s="134"/>
      <c r="L60" s="52"/>
      <c r="M60" s="52"/>
      <c r="N60" s="52"/>
      <c r="O60" s="52"/>
    </row>
    <row r="61" spans="1:15" s="131" customFormat="1" ht="9" customHeight="1" x14ac:dyDescent="0.75">
      <c r="A61" s="204"/>
      <c r="B61" s="22"/>
      <c r="C61" s="22"/>
      <c r="D61" s="204"/>
      <c r="E61" s="22"/>
      <c r="F61" s="79"/>
      <c r="G61" s="209"/>
      <c r="H61" s="67"/>
      <c r="I61" s="209"/>
      <c r="J61" s="67"/>
      <c r="K61" s="134"/>
      <c r="L61" s="52"/>
      <c r="M61" s="52"/>
      <c r="N61" s="52"/>
      <c r="O61" s="52"/>
    </row>
    <row r="62" spans="1:15" s="131" customFormat="1" ht="24" customHeight="1" x14ac:dyDescent="0.75">
      <c r="A62" s="204" t="s">
        <v>10</v>
      </c>
      <c r="B62" s="22"/>
      <c r="C62" s="22"/>
      <c r="D62" s="22"/>
      <c r="E62" s="22"/>
      <c r="F62" s="164"/>
      <c r="G62" s="209"/>
      <c r="H62" s="209"/>
      <c r="I62" s="209"/>
      <c r="J62" s="164"/>
      <c r="K62" s="24"/>
      <c r="L62" s="52"/>
      <c r="M62" s="52"/>
      <c r="N62" s="52"/>
      <c r="O62" s="52"/>
    </row>
    <row r="63" spans="1:15" s="131" customFormat="1" ht="24" customHeight="1" x14ac:dyDescent="0.75">
      <c r="A63" s="206" t="s">
        <v>11</v>
      </c>
      <c r="B63" s="22"/>
      <c r="C63" s="22"/>
      <c r="D63" s="22"/>
      <c r="E63" s="22"/>
      <c r="F63" s="164"/>
      <c r="G63" s="209"/>
      <c r="H63" s="209"/>
      <c r="I63" s="209"/>
      <c r="J63" s="164"/>
      <c r="K63" s="24"/>
      <c r="L63" s="52"/>
      <c r="M63" s="52"/>
      <c r="N63" s="52"/>
      <c r="O63" s="52"/>
    </row>
    <row r="64" spans="1:15" s="131" customFormat="1" ht="24" customHeight="1" x14ac:dyDescent="0.75">
      <c r="A64" s="211" t="s">
        <v>34</v>
      </c>
      <c r="B64" s="32">
        <v>12</v>
      </c>
      <c r="C64" s="32"/>
      <c r="D64" s="74">
        <v>30000000</v>
      </c>
      <c r="E64" s="32"/>
      <c r="F64" s="74">
        <v>30000000</v>
      </c>
      <c r="G64" s="209"/>
      <c r="H64" s="74">
        <v>30000000</v>
      </c>
      <c r="I64" s="209"/>
      <c r="J64" s="74">
        <v>30000000</v>
      </c>
      <c r="K64" s="134"/>
      <c r="L64" s="52"/>
      <c r="M64" s="52"/>
      <c r="N64" s="52"/>
      <c r="O64" s="52"/>
    </row>
    <row r="65" spans="1:15" s="131" customFormat="1" ht="24" customHeight="1" x14ac:dyDescent="0.75">
      <c r="A65" s="206" t="s">
        <v>26</v>
      </c>
      <c r="B65" s="22"/>
      <c r="C65" s="22"/>
      <c r="D65" s="74">
        <v>301577579</v>
      </c>
      <c r="E65" s="22"/>
      <c r="F65" s="74">
        <v>339314841</v>
      </c>
      <c r="G65" s="209"/>
      <c r="H65" s="74">
        <f>ส่วนผู้ถือหุ้น!J23</f>
        <v>343514637</v>
      </c>
      <c r="I65" s="209"/>
      <c r="J65" s="74">
        <v>351102392</v>
      </c>
      <c r="K65" s="134"/>
      <c r="L65" s="52"/>
      <c r="M65" s="52"/>
      <c r="N65" s="52"/>
      <c r="O65" s="52"/>
    </row>
    <row r="66" spans="1:15" s="131" customFormat="1" ht="24" customHeight="1" x14ac:dyDescent="0.75">
      <c r="A66" s="10" t="s">
        <v>44</v>
      </c>
      <c r="B66" s="22"/>
      <c r="C66" s="22"/>
      <c r="D66" s="81">
        <v>10012018</v>
      </c>
      <c r="E66" s="22"/>
      <c r="F66" s="81">
        <v>10012018</v>
      </c>
      <c r="G66" s="209"/>
      <c r="H66" s="82">
        <v>8910152</v>
      </c>
      <c r="I66" s="209"/>
      <c r="J66" s="82">
        <v>8910152</v>
      </c>
      <c r="K66" s="134"/>
      <c r="L66" s="52"/>
      <c r="M66" s="52"/>
      <c r="N66" s="52"/>
      <c r="O66" s="52"/>
    </row>
    <row r="67" spans="1:15" s="131" customFormat="1" ht="24" customHeight="1" x14ac:dyDescent="0.75">
      <c r="A67" s="213" t="s">
        <v>232</v>
      </c>
      <c r="B67" s="22"/>
      <c r="C67" s="22"/>
      <c r="D67" s="70">
        <f>SUM(D55:D66)</f>
        <v>1620381937</v>
      </c>
      <c r="E67" s="22"/>
      <c r="F67" s="70">
        <f>SUM(F55:F66)</f>
        <v>1658119199</v>
      </c>
      <c r="G67" s="209"/>
      <c r="H67" s="47">
        <f>SUM(H55:H66)</f>
        <v>1653829789</v>
      </c>
      <c r="I67" s="209"/>
      <c r="J67" s="47">
        <f>SUM(J55:J66)</f>
        <v>1661417544</v>
      </c>
      <c r="K67" s="134"/>
      <c r="L67" s="70"/>
      <c r="M67" s="52"/>
      <c r="N67" s="52"/>
      <c r="O67" s="52"/>
    </row>
    <row r="68" spans="1:15" s="131" customFormat="1" ht="24" customHeight="1" x14ac:dyDescent="0.75">
      <c r="A68" s="10" t="s">
        <v>154</v>
      </c>
      <c r="B68" s="22"/>
      <c r="C68" s="22"/>
      <c r="D68" s="82">
        <v>7214340</v>
      </c>
      <c r="E68" s="22"/>
      <c r="F68" s="81">
        <v>10361362</v>
      </c>
      <c r="G68" s="209"/>
      <c r="H68" s="72">
        <v>0</v>
      </c>
      <c r="I68" s="209"/>
      <c r="J68" s="72">
        <v>0</v>
      </c>
      <c r="K68" s="134"/>
      <c r="L68" s="70"/>
      <c r="M68" s="52"/>
      <c r="N68" s="52"/>
      <c r="O68" s="52"/>
    </row>
    <row r="69" spans="1:15" s="131" customFormat="1" ht="24" customHeight="1" x14ac:dyDescent="0.75">
      <c r="A69" s="213" t="s">
        <v>40</v>
      </c>
      <c r="B69" s="22"/>
      <c r="C69" s="22"/>
      <c r="D69" s="74">
        <f>SUM(D67:D68)</f>
        <v>1627596277</v>
      </c>
      <c r="E69" s="22"/>
      <c r="F69" s="74">
        <f>SUM(F67:F68)</f>
        <v>1668480561</v>
      </c>
      <c r="G69" s="209"/>
      <c r="H69" s="74">
        <f>SUM(H67:H68)</f>
        <v>1653829789</v>
      </c>
      <c r="I69" s="209"/>
      <c r="J69" s="26">
        <f>SUM(J67:J68)</f>
        <v>1661417544</v>
      </c>
      <c r="K69" s="134"/>
      <c r="L69" s="70"/>
      <c r="M69" s="52"/>
      <c r="N69" s="52"/>
      <c r="O69" s="52"/>
    </row>
    <row r="70" spans="1:15" s="131" customFormat="1" ht="24" customHeight="1" thickBot="1" x14ac:dyDescent="0.8">
      <c r="A70" s="137" t="s">
        <v>41</v>
      </c>
      <c r="B70" s="214"/>
      <c r="C70" s="214"/>
      <c r="D70" s="78">
        <f>D25+D69</f>
        <v>2302665847</v>
      </c>
      <c r="E70" s="214"/>
      <c r="F70" s="78">
        <f>F25+F69</f>
        <v>2327128123</v>
      </c>
      <c r="G70" s="209"/>
      <c r="H70" s="78">
        <f>H25+H69</f>
        <v>2283682356</v>
      </c>
      <c r="I70" s="209"/>
      <c r="J70" s="62">
        <f>J25+J69</f>
        <v>2277463758</v>
      </c>
      <c r="K70" s="134"/>
      <c r="L70" s="70"/>
      <c r="M70" s="52"/>
      <c r="N70" s="52"/>
      <c r="O70" s="52"/>
    </row>
    <row r="71" spans="1:15" s="131" customFormat="1" ht="24" customHeight="1" thickTop="1" x14ac:dyDescent="0.75">
      <c r="A71" s="204"/>
      <c r="B71" s="204"/>
      <c r="C71" s="204"/>
      <c r="D71" s="74"/>
      <c r="E71" s="22"/>
      <c r="F71" s="74"/>
      <c r="G71" s="209"/>
      <c r="H71" s="74"/>
      <c r="I71" s="209"/>
      <c r="J71" s="74"/>
      <c r="L71" s="70"/>
      <c r="M71" s="52"/>
      <c r="N71" s="52"/>
      <c r="O71" s="52"/>
    </row>
    <row r="72" spans="1:15" s="131" customFormat="1" ht="24" customHeight="1" x14ac:dyDescent="0.75">
      <c r="A72" s="204"/>
      <c r="B72" s="204"/>
      <c r="C72" s="204"/>
      <c r="D72" s="134"/>
      <c r="E72" s="204"/>
      <c r="F72" s="134"/>
      <c r="G72" s="31"/>
      <c r="H72" s="134"/>
      <c r="I72" s="31"/>
      <c r="J72" s="134"/>
      <c r="L72" s="70"/>
      <c r="M72" s="52"/>
      <c r="N72" s="52"/>
      <c r="O72" s="52"/>
    </row>
    <row r="73" spans="1:15" s="131" customFormat="1" ht="24" customHeight="1" x14ac:dyDescent="0.75">
      <c r="A73" s="204"/>
      <c r="B73" s="204"/>
      <c r="C73" s="204"/>
      <c r="D73" s="134"/>
      <c r="E73" s="204"/>
      <c r="F73" s="134"/>
      <c r="G73" s="31"/>
      <c r="H73" s="134"/>
      <c r="I73" s="31"/>
      <c r="J73" s="134"/>
      <c r="L73" s="52"/>
      <c r="M73" s="52"/>
      <c r="N73" s="52"/>
      <c r="O73" s="52"/>
    </row>
    <row r="74" spans="1:15" s="131" customFormat="1" ht="24" customHeight="1" x14ac:dyDescent="0.75">
      <c r="A74" s="204"/>
      <c r="B74" s="204"/>
      <c r="C74" s="204"/>
      <c r="D74" s="134"/>
      <c r="E74" s="204"/>
      <c r="F74" s="134"/>
      <c r="G74" s="31"/>
      <c r="H74" s="134"/>
      <c r="I74" s="31"/>
      <c r="J74" s="134"/>
      <c r="L74" s="52"/>
      <c r="M74" s="52"/>
      <c r="N74" s="52"/>
      <c r="O74" s="52"/>
    </row>
    <row r="75" spans="1:15" s="131" customFormat="1" ht="24" customHeight="1" x14ac:dyDescent="0.75">
      <c r="A75" s="204"/>
      <c r="B75" s="204"/>
      <c r="C75" s="204"/>
      <c r="D75" s="134"/>
      <c r="E75" s="204"/>
      <c r="F75" s="134"/>
      <c r="G75" s="31"/>
      <c r="H75" s="134"/>
      <c r="I75" s="31"/>
      <c r="J75" s="134"/>
      <c r="L75" s="52"/>
      <c r="M75" s="52"/>
      <c r="N75" s="52"/>
      <c r="O75" s="52"/>
    </row>
    <row r="76" spans="1:15" s="131" customFormat="1" ht="24" customHeight="1" x14ac:dyDescent="0.75">
      <c r="A76" s="204"/>
      <c r="B76" s="204"/>
      <c r="C76" s="204"/>
      <c r="D76" s="204"/>
      <c r="E76" s="204"/>
      <c r="F76" s="26"/>
      <c r="G76" s="31"/>
      <c r="H76" s="31"/>
      <c r="I76" s="31"/>
      <c r="J76" s="26"/>
      <c r="L76" s="52"/>
      <c r="M76" s="52"/>
      <c r="N76" s="52"/>
      <c r="O76" s="52"/>
    </row>
    <row r="77" spans="1:15" s="131" customFormat="1" ht="24" customHeight="1" x14ac:dyDescent="0.75">
      <c r="A77" s="204"/>
      <c r="B77" s="204"/>
      <c r="C77" s="204"/>
      <c r="D77" s="204"/>
      <c r="E77" s="204"/>
      <c r="F77" s="26"/>
      <c r="G77" s="31"/>
      <c r="H77" s="31"/>
      <c r="I77" s="31"/>
      <c r="J77" s="26"/>
      <c r="L77" s="52"/>
      <c r="M77" s="52"/>
      <c r="N77" s="52"/>
      <c r="O77" s="52"/>
    </row>
    <row r="78" spans="1:15" s="131" customFormat="1" ht="24" customHeight="1" x14ac:dyDescent="0.75">
      <c r="L78" s="52"/>
      <c r="M78" s="52"/>
      <c r="N78" s="52"/>
      <c r="O78" s="52"/>
    </row>
    <row r="79" spans="1:15" s="131" customFormat="1" ht="24" customHeight="1" x14ac:dyDescent="0.75">
      <c r="L79" s="52"/>
      <c r="M79" s="52"/>
      <c r="N79" s="52"/>
      <c r="O79" s="52"/>
    </row>
    <row r="82" spans="1:10" ht="24" customHeight="1" x14ac:dyDescent="0.75">
      <c r="A82" s="130" t="s">
        <v>136</v>
      </c>
      <c r="D82" s="24"/>
      <c r="E82" s="60"/>
      <c r="F82" s="24"/>
      <c r="G82" s="60"/>
      <c r="H82" s="24"/>
      <c r="J82" s="24"/>
    </row>
    <row r="83" spans="1:10" ht="24" customHeight="1" x14ac:dyDescent="0.75">
      <c r="D83" s="60"/>
      <c r="F83" s="60"/>
      <c r="H83" s="128"/>
      <c r="J83" s="60"/>
    </row>
    <row r="84" spans="1:10" ht="24" customHeight="1" x14ac:dyDescent="0.75">
      <c r="B84" s="215"/>
      <c r="C84" s="215"/>
      <c r="D84" s="215"/>
      <c r="E84" s="215"/>
      <c r="F84" s="5"/>
      <c r="G84" s="4"/>
      <c r="H84" s="4"/>
      <c r="I84" s="4"/>
      <c r="J84" s="4"/>
    </row>
  </sheetData>
  <mergeCells count="12">
    <mergeCell ref="A43:J43"/>
    <mergeCell ref="A40:J40"/>
    <mergeCell ref="D45:F45"/>
    <mergeCell ref="H45:J45"/>
    <mergeCell ref="A4:J4"/>
    <mergeCell ref="A42:J42"/>
    <mergeCell ref="A41:J41"/>
    <mergeCell ref="A1:J1"/>
    <mergeCell ref="A2:J2"/>
    <mergeCell ref="A3:J3"/>
    <mergeCell ref="H6:J6"/>
    <mergeCell ref="D6:F6"/>
  </mergeCells>
  <pageMargins left="0.8" right="0.3" top="1" bottom="0.5" header="0.5" footer="0.3"/>
  <pageSetup paperSize="9" scale="74" orientation="portrait" r:id="rId1"/>
  <headerFooter alignWithMargins="0"/>
  <rowBreaks count="1" manualBreakCount="1">
    <brk id="39" max="16383" man="1"/>
  </rowBreaks>
  <ignoredErrors>
    <ignoredError sqref="F67:G67 I67:J6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N85"/>
  <sheetViews>
    <sheetView topLeftCell="C10" zoomScale="90" zoomScaleNormal="90" zoomScaleSheetLayoutView="80" workbookViewId="0">
      <selection activeCell="K31" sqref="K31"/>
    </sheetView>
  </sheetViews>
  <sheetFormatPr defaultColWidth="9.09765625" defaultRowHeight="24" customHeight="1" x14ac:dyDescent="0.75"/>
  <cols>
    <col min="1" max="1" width="17.09765625" style="7" hidden="1" customWidth="1"/>
    <col min="2" max="2" width="1.8984375" style="1" hidden="1" customWidth="1"/>
    <col min="3" max="3" width="53.59765625" style="7" customWidth="1"/>
    <col min="4" max="4" width="11.09765625" style="1" customWidth="1"/>
    <col min="5" max="5" width="2.59765625" style="1" customWidth="1"/>
    <col min="6" max="6" width="17.59765625" style="1" customWidth="1"/>
    <col min="7" max="8" width="2.59765625" style="1" customWidth="1"/>
    <col min="9" max="9" width="17.59765625" style="1" customWidth="1"/>
    <col min="10" max="10" width="2.59765625" style="1" customWidth="1"/>
    <col min="11" max="11" width="9.09765625" style="1"/>
    <col min="12" max="12" width="17.59765625" style="60" bestFit="1" customWidth="1"/>
    <col min="13" max="16384" width="9.09765625" style="1"/>
  </cols>
  <sheetData>
    <row r="1" spans="1:14" ht="24" customHeight="1" x14ac:dyDescent="0.75">
      <c r="C1" s="221" t="s">
        <v>75</v>
      </c>
      <c r="D1" s="221"/>
      <c r="E1" s="221"/>
      <c r="F1" s="221"/>
      <c r="G1" s="221"/>
      <c r="H1" s="221"/>
      <c r="I1" s="221"/>
      <c r="J1" s="221"/>
    </row>
    <row r="2" spans="1:14" ht="24" customHeight="1" x14ac:dyDescent="0.75">
      <c r="C2" s="221" t="s">
        <v>48</v>
      </c>
      <c r="D2" s="221"/>
      <c r="E2" s="221"/>
      <c r="F2" s="221"/>
      <c r="G2" s="221"/>
      <c r="H2" s="221"/>
      <c r="I2" s="221"/>
      <c r="J2" s="221"/>
    </row>
    <row r="3" spans="1:14" ht="24" customHeight="1" x14ac:dyDescent="0.75">
      <c r="C3" s="221" t="s">
        <v>128</v>
      </c>
      <c r="D3" s="221"/>
      <c r="E3" s="221"/>
      <c r="F3" s="221"/>
      <c r="G3" s="221"/>
      <c r="H3" s="221"/>
      <c r="I3" s="221"/>
      <c r="J3" s="221"/>
    </row>
    <row r="4" spans="1:14" ht="24" customHeight="1" x14ac:dyDescent="0.75">
      <c r="C4" s="222" t="s">
        <v>107</v>
      </c>
      <c r="D4" s="222"/>
      <c r="E4" s="222"/>
      <c r="F4" s="222"/>
      <c r="G4" s="222"/>
      <c r="H4" s="222"/>
      <c r="I4" s="222"/>
      <c r="J4" s="222"/>
    </row>
    <row r="5" spans="1:14" s="10" customFormat="1" ht="18" customHeight="1" x14ac:dyDescent="0.75">
      <c r="A5" s="17"/>
      <c r="C5" s="223" t="s">
        <v>58</v>
      </c>
      <c r="D5" s="223"/>
      <c r="E5" s="223"/>
      <c r="F5" s="223"/>
      <c r="G5" s="223"/>
      <c r="H5" s="223"/>
      <c r="I5" s="223"/>
      <c r="J5" s="223"/>
      <c r="L5" s="24"/>
    </row>
    <row r="6" spans="1:14" s="2" customFormat="1" ht="9.65" customHeight="1" x14ac:dyDescent="0.75">
      <c r="B6" s="3"/>
      <c r="C6" s="3"/>
    </row>
    <row r="7" spans="1:14" s="10" customFormat="1" ht="23" x14ac:dyDescent="0.75">
      <c r="A7" s="17"/>
      <c r="C7" s="17"/>
      <c r="D7" s="65" t="s">
        <v>31</v>
      </c>
      <c r="E7" s="32"/>
      <c r="F7" s="224" t="s">
        <v>0</v>
      </c>
      <c r="G7" s="224"/>
      <c r="H7" s="65"/>
      <c r="I7" s="61" t="s">
        <v>29</v>
      </c>
      <c r="J7" s="61"/>
      <c r="L7" s="24"/>
    </row>
    <row r="8" spans="1:14" s="10" customFormat="1" ht="23" x14ac:dyDescent="0.75">
      <c r="A8" s="33" t="s">
        <v>49</v>
      </c>
      <c r="C8" s="17"/>
      <c r="E8" s="34"/>
      <c r="F8" s="35">
        <v>2564</v>
      </c>
      <c r="G8" s="36"/>
      <c r="H8" s="36"/>
      <c r="I8" s="35">
        <v>2564</v>
      </c>
      <c r="J8" s="35"/>
      <c r="L8" s="24"/>
    </row>
    <row r="9" spans="1:14" s="10" customFormat="1" ht="23" x14ac:dyDescent="0.75">
      <c r="A9" s="37"/>
      <c r="C9" s="17" t="s">
        <v>105</v>
      </c>
      <c r="D9" s="32"/>
      <c r="E9" s="34"/>
      <c r="F9" s="38"/>
      <c r="G9" s="34"/>
      <c r="H9" s="34"/>
      <c r="I9" s="39"/>
      <c r="J9" s="39"/>
      <c r="L9" s="24"/>
    </row>
    <row r="10" spans="1:14" s="10" customFormat="1" ht="23" x14ac:dyDescent="0.75">
      <c r="A10" s="17"/>
      <c r="C10" s="18" t="s">
        <v>86</v>
      </c>
      <c r="D10" s="22">
        <v>25</v>
      </c>
      <c r="E10" s="34"/>
      <c r="F10" s="40">
        <v>1283136811</v>
      </c>
      <c r="G10" s="41"/>
      <c r="H10" s="41"/>
      <c r="I10" s="40">
        <v>1239744675</v>
      </c>
      <c r="J10" s="40"/>
      <c r="L10" s="24"/>
      <c r="M10" s="24"/>
      <c r="N10" s="24"/>
    </row>
    <row r="11" spans="1:14" s="10" customFormat="1" ht="23" x14ac:dyDescent="0.75">
      <c r="A11" s="17"/>
      <c r="C11" s="18" t="s">
        <v>12</v>
      </c>
      <c r="D11" s="22"/>
      <c r="E11" s="34"/>
      <c r="F11" s="40">
        <v>86382</v>
      </c>
      <c r="G11" s="41"/>
      <c r="H11" s="41">
        <v>0</v>
      </c>
      <c r="I11" s="40">
        <v>5860836</v>
      </c>
      <c r="J11" s="40"/>
      <c r="L11" s="24"/>
      <c r="M11" s="24"/>
      <c r="N11" s="24"/>
    </row>
    <row r="12" spans="1:14" s="10" customFormat="1" ht="23" x14ac:dyDescent="0.75">
      <c r="A12" s="33" t="s">
        <v>50</v>
      </c>
      <c r="C12" s="21" t="s">
        <v>51</v>
      </c>
      <c r="D12" s="32"/>
      <c r="E12" s="34"/>
      <c r="F12" s="42">
        <f>SUM(F10:F11)</f>
        <v>1283223193</v>
      </c>
      <c r="G12" s="41"/>
      <c r="H12" s="41"/>
      <c r="I12" s="42">
        <f>SUM(I10:I11)</f>
        <v>1245605511</v>
      </c>
      <c r="J12" s="53"/>
      <c r="L12" s="24"/>
      <c r="M12" s="24"/>
      <c r="N12" s="24"/>
    </row>
    <row r="13" spans="1:14" s="10" customFormat="1" ht="6" customHeight="1" x14ac:dyDescent="0.75">
      <c r="A13" s="17"/>
      <c r="C13" s="33"/>
      <c r="D13" s="32"/>
      <c r="E13" s="34"/>
      <c r="F13" s="43"/>
      <c r="G13" s="41"/>
      <c r="H13" s="41"/>
      <c r="I13" s="43"/>
      <c r="J13" s="43"/>
      <c r="L13" s="24"/>
      <c r="M13" s="24"/>
      <c r="N13" s="24"/>
    </row>
    <row r="14" spans="1:14" s="10" customFormat="1" ht="23" x14ac:dyDescent="0.75">
      <c r="A14" s="17"/>
      <c r="C14" s="17" t="s">
        <v>52</v>
      </c>
      <c r="E14" s="34"/>
      <c r="F14" s="43"/>
      <c r="G14" s="41"/>
      <c r="H14" s="41"/>
      <c r="I14" s="43"/>
      <c r="J14" s="43"/>
      <c r="L14" s="24"/>
      <c r="M14" s="24"/>
      <c r="N14" s="24"/>
    </row>
    <row r="15" spans="1:14" s="10" customFormat="1" ht="23" x14ac:dyDescent="0.75">
      <c r="A15" s="17"/>
      <c r="C15" s="18" t="s">
        <v>59</v>
      </c>
      <c r="D15" s="22">
        <v>25</v>
      </c>
      <c r="E15" s="34"/>
      <c r="F15" s="40">
        <v>1166393162</v>
      </c>
      <c r="G15" s="41"/>
      <c r="H15" s="41">
        <v>0</v>
      </c>
      <c r="I15" s="40">
        <v>1145905505</v>
      </c>
      <c r="J15" s="40"/>
      <c r="L15" s="24"/>
      <c r="M15" s="24"/>
      <c r="N15" s="24"/>
    </row>
    <row r="16" spans="1:14" s="10" customFormat="1" ht="23" x14ac:dyDescent="0.75">
      <c r="A16" s="17"/>
      <c r="C16" s="18" t="s">
        <v>87</v>
      </c>
      <c r="E16" s="34"/>
      <c r="F16" s="40">
        <v>64960621</v>
      </c>
      <c r="G16" s="41"/>
      <c r="H16" s="41">
        <v>0</v>
      </c>
      <c r="I16" s="40">
        <v>51803537</v>
      </c>
      <c r="J16" s="40"/>
      <c r="L16" s="24"/>
      <c r="M16" s="24"/>
      <c r="N16" s="24"/>
    </row>
    <row r="17" spans="1:14" s="10" customFormat="1" ht="23" x14ac:dyDescent="0.75">
      <c r="A17" s="33"/>
      <c r="C17" s="21" t="s">
        <v>104</v>
      </c>
      <c r="D17" s="32"/>
      <c r="E17" s="34"/>
      <c r="F17" s="42">
        <f>SUM(F15:F16)</f>
        <v>1231353783</v>
      </c>
      <c r="G17" s="41"/>
      <c r="H17" s="41"/>
      <c r="I17" s="42">
        <f>SUM(I15:I16)</f>
        <v>1197709042</v>
      </c>
      <c r="J17" s="53"/>
      <c r="L17" s="24"/>
      <c r="M17" s="24"/>
      <c r="N17" s="24"/>
    </row>
    <row r="18" spans="1:14" s="10" customFormat="1" ht="6" customHeight="1" x14ac:dyDescent="0.75">
      <c r="A18" s="17"/>
      <c r="C18" s="33"/>
      <c r="D18" s="32"/>
      <c r="E18" s="34"/>
      <c r="F18" s="43"/>
      <c r="G18" s="41"/>
      <c r="H18" s="41"/>
      <c r="I18" s="68"/>
      <c r="J18" s="43"/>
      <c r="L18" s="24"/>
      <c r="M18" s="24"/>
      <c r="N18" s="24"/>
    </row>
    <row r="19" spans="1:14" s="10" customFormat="1" ht="23" x14ac:dyDescent="0.75">
      <c r="A19" s="33"/>
      <c r="C19" s="11" t="s">
        <v>125</v>
      </c>
      <c r="D19" s="32"/>
      <c r="E19" s="34"/>
      <c r="F19" s="40">
        <f>F12-F17</f>
        <v>51869410</v>
      </c>
      <c r="G19" s="41"/>
      <c r="H19" s="41"/>
      <c r="I19" s="14">
        <f>I12-I17</f>
        <v>47896469</v>
      </c>
      <c r="J19" s="40"/>
      <c r="L19" s="24"/>
      <c r="M19" s="24"/>
      <c r="N19" s="24"/>
    </row>
    <row r="20" spans="1:14" s="10" customFormat="1" ht="23" x14ac:dyDescent="0.75">
      <c r="A20" s="33" t="s">
        <v>53</v>
      </c>
      <c r="C20" s="18" t="s">
        <v>88</v>
      </c>
      <c r="D20" s="32"/>
      <c r="E20" s="34"/>
      <c r="F20" s="30">
        <v>4290292</v>
      </c>
      <c r="G20" s="41"/>
      <c r="H20" s="41">
        <v>0</v>
      </c>
      <c r="I20" s="30">
        <v>3778065</v>
      </c>
      <c r="J20" s="53"/>
      <c r="L20" s="24"/>
      <c r="M20" s="24"/>
      <c r="N20" s="24"/>
    </row>
    <row r="21" spans="1:14" s="10" customFormat="1" ht="23" x14ac:dyDescent="0.75">
      <c r="A21" s="33" t="s">
        <v>54</v>
      </c>
      <c r="C21" s="11" t="s">
        <v>81</v>
      </c>
      <c r="D21" s="32"/>
      <c r="E21" s="34"/>
      <c r="F21" s="63">
        <f>F19-F20</f>
        <v>47579118</v>
      </c>
      <c r="G21" s="41"/>
      <c r="H21" s="41"/>
      <c r="I21" s="63">
        <f>I19-I20</f>
        <v>44118404</v>
      </c>
      <c r="J21" s="63"/>
      <c r="L21" s="24"/>
      <c r="M21" s="24"/>
      <c r="N21" s="24"/>
    </row>
    <row r="22" spans="1:14" s="10" customFormat="1" ht="23" x14ac:dyDescent="0.75">
      <c r="A22" s="33" t="s">
        <v>55</v>
      </c>
      <c r="C22" s="18" t="s">
        <v>56</v>
      </c>
      <c r="D22" s="32">
        <v>22</v>
      </c>
      <c r="E22" s="34"/>
      <c r="F22" s="30">
        <v>8867833</v>
      </c>
      <c r="G22" s="41"/>
      <c r="H22" s="41">
        <v>0</v>
      </c>
      <c r="I22" s="30">
        <v>8165028</v>
      </c>
      <c r="J22" s="53"/>
      <c r="L22" s="24"/>
      <c r="M22" s="24"/>
      <c r="N22" s="24"/>
    </row>
    <row r="23" spans="1:14" s="10" customFormat="1" ht="23" x14ac:dyDescent="0.75">
      <c r="A23" s="33" t="s">
        <v>54</v>
      </c>
      <c r="C23" s="11" t="s">
        <v>109</v>
      </c>
      <c r="D23" s="32"/>
      <c r="E23" s="34"/>
      <c r="F23" s="42">
        <f>F21-F22</f>
        <v>38711285</v>
      </c>
      <c r="G23" s="41"/>
      <c r="H23" s="41"/>
      <c r="I23" s="42">
        <f>I21-I22</f>
        <v>35953376</v>
      </c>
      <c r="J23" s="53"/>
      <c r="L23" s="24"/>
      <c r="M23" s="24"/>
      <c r="N23" s="24"/>
    </row>
    <row r="24" spans="1:14" s="10" customFormat="1" ht="23.5" thickBot="1" x14ac:dyDescent="0.8">
      <c r="A24" s="37"/>
      <c r="C24" s="44" t="s">
        <v>108</v>
      </c>
      <c r="D24" s="32"/>
      <c r="E24" s="34"/>
      <c r="F24" s="64">
        <f>F23</f>
        <v>38711285</v>
      </c>
      <c r="G24" s="53"/>
      <c r="H24" s="53"/>
      <c r="I24" s="64">
        <f>I23</f>
        <v>35953376</v>
      </c>
      <c r="J24" s="66"/>
      <c r="L24" s="24"/>
      <c r="M24" s="24"/>
      <c r="N24" s="24"/>
    </row>
    <row r="25" spans="1:14" s="10" customFormat="1" ht="6" customHeight="1" thickTop="1" x14ac:dyDescent="0.75">
      <c r="A25" s="17"/>
      <c r="C25" s="33"/>
      <c r="D25" s="32"/>
      <c r="E25" s="34"/>
      <c r="F25" s="43"/>
      <c r="G25" s="41"/>
      <c r="H25" s="41"/>
      <c r="I25" s="63"/>
      <c r="J25" s="43"/>
      <c r="L25" s="24"/>
      <c r="M25" s="24"/>
      <c r="N25" s="24"/>
    </row>
    <row r="26" spans="1:14" s="10" customFormat="1" ht="23" x14ac:dyDescent="0.75">
      <c r="A26" s="37"/>
      <c r="C26" s="44" t="s">
        <v>127</v>
      </c>
      <c r="D26" s="32"/>
      <c r="E26" s="34"/>
      <c r="F26" s="45"/>
      <c r="G26" s="46"/>
      <c r="H26" s="46"/>
      <c r="I26" s="45"/>
      <c r="J26" s="45"/>
      <c r="L26" s="31"/>
    </row>
    <row r="27" spans="1:14" s="10" customFormat="1" ht="23" x14ac:dyDescent="0.75">
      <c r="A27" s="37"/>
      <c r="C27" s="18" t="s">
        <v>78</v>
      </c>
      <c r="D27" s="32"/>
      <c r="E27" s="34"/>
      <c r="F27" s="53">
        <v>38801150</v>
      </c>
      <c r="G27" s="53"/>
      <c r="H27" s="53"/>
      <c r="I27" s="53">
        <v>35953376</v>
      </c>
      <c r="J27" s="54"/>
      <c r="L27" s="31"/>
    </row>
    <row r="28" spans="1:14" s="10" customFormat="1" ht="23" x14ac:dyDescent="0.75">
      <c r="A28" s="37"/>
      <c r="C28" s="18" t="s">
        <v>79</v>
      </c>
      <c r="D28" s="32"/>
      <c r="E28" s="34"/>
      <c r="F28" s="53">
        <v>-89865</v>
      </c>
      <c r="G28" s="53"/>
      <c r="H28" s="53"/>
      <c r="I28" s="67">
        <v>0</v>
      </c>
      <c r="J28" s="54"/>
      <c r="L28" s="31"/>
    </row>
    <row r="29" spans="1:14" s="10" customFormat="1" ht="6" customHeight="1" x14ac:dyDescent="0.75">
      <c r="A29" s="17"/>
      <c r="C29" s="33"/>
      <c r="D29" s="32"/>
      <c r="E29" s="34"/>
      <c r="F29" s="43"/>
      <c r="G29" s="41"/>
      <c r="H29" s="41"/>
      <c r="I29" s="66"/>
      <c r="J29" s="43"/>
      <c r="L29" s="24"/>
    </row>
    <row r="30" spans="1:14" s="10" customFormat="1" ht="23" x14ac:dyDescent="0.75">
      <c r="A30" s="37"/>
      <c r="C30" s="44" t="s">
        <v>126</v>
      </c>
      <c r="D30" s="32"/>
      <c r="E30" s="34"/>
      <c r="J30" s="29"/>
      <c r="L30" s="31"/>
    </row>
    <row r="31" spans="1:14" s="10" customFormat="1" ht="23" x14ac:dyDescent="0.75">
      <c r="A31" s="37"/>
      <c r="C31" s="18" t="s">
        <v>78</v>
      </c>
      <c r="D31" s="32"/>
      <c r="E31" s="34"/>
      <c r="F31" s="29">
        <v>38801150</v>
      </c>
      <c r="G31" s="46"/>
      <c r="H31" s="46"/>
      <c r="I31" s="29">
        <f>I27</f>
        <v>35953376</v>
      </c>
      <c r="J31" s="54"/>
      <c r="L31" s="31"/>
    </row>
    <row r="32" spans="1:14" s="10" customFormat="1" ht="23" x14ac:dyDescent="0.75">
      <c r="A32" s="37"/>
      <c r="C32" s="18" t="s">
        <v>79</v>
      </c>
      <c r="D32" s="32"/>
      <c r="E32" s="34"/>
      <c r="F32" s="53">
        <v>-89865</v>
      </c>
      <c r="G32" s="53"/>
      <c r="H32" s="53"/>
      <c r="I32" s="67">
        <v>0</v>
      </c>
      <c r="J32" s="54"/>
      <c r="L32" s="31"/>
    </row>
    <row r="33" spans="1:12" s="10" customFormat="1" ht="6" customHeight="1" x14ac:dyDescent="0.75">
      <c r="A33" s="17"/>
      <c r="C33" s="33"/>
      <c r="D33" s="32"/>
      <c r="E33" s="34"/>
      <c r="F33" s="43"/>
      <c r="G33" s="41"/>
      <c r="H33" s="41"/>
      <c r="I33" s="66"/>
      <c r="J33" s="43"/>
      <c r="L33" s="24"/>
    </row>
    <row r="34" spans="1:12" s="10" customFormat="1" ht="23" x14ac:dyDescent="0.75">
      <c r="A34" s="37"/>
      <c r="C34" s="44" t="s">
        <v>65</v>
      </c>
      <c r="D34" s="32">
        <v>23</v>
      </c>
      <c r="E34" s="34"/>
      <c r="F34" s="69">
        <f>ROUND(F27/F35,0)</f>
        <v>388</v>
      </c>
      <c r="G34" s="39"/>
      <c r="H34" s="39"/>
      <c r="I34" s="69">
        <f>ROUND(I27/I35,0)</f>
        <v>360</v>
      </c>
      <c r="J34" s="29"/>
      <c r="L34" s="31"/>
    </row>
    <row r="35" spans="1:12" s="10" customFormat="1" ht="23" x14ac:dyDescent="0.75">
      <c r="A35" s="37"/>
      <c r="C35" s="44" t="s">
        <v>89</v>
      </c>
      <c r="D35" s="32"/>
      <c r="E35" s="34"/>
      <c r="F35" s="70">
        <v>100000</v>
      </c>
      <c r="G35" s="32"/>
      <c r="H35" s="32"/>
      <c r="I35" s="70">
        <v>100000</v>
      </c>
      <c r="J35" s="47"/>
      <c r="L35" s="31"/>
    </row>
    <row r="36" spans="1:12" s="10" customFormat="1" ht="12" customHeight="1" x14ac:dyDescent="0.75">
      <c r="A36" s="37"/>
      <c r="C36" s="44"/>
      <c r="D36" s="48"/>
      <c r="E36" s="34"/>
      <c r="F36" s="47"/>
      <c r="G36" s="32"/>
      <c r="H36" s="32"/>
      <c r="I36" s="47"/>
      <c r="J36" s="47"/>
      <c r="L36" s="31"/>
    </row>
    <row r="37" spans="1:12" s="10" customFormat="1" ht="23" x14ac:dyDescent="0.75">
      <c r="A37" s="37"/>
      <c r="C37" s="225" t="s">
        <v>110</v>
      </c>
      <c r="D37" s="225"/>
      <c r="E37" s="225"/>
      <c r="F37" s="225"/>
      <c r="G37" s="225"/>
      <c r="H37" s="225"/>
      <c r="I37" s="225"/>
      <c r="J37" s="225"/>
      <c r="L37" s="31"/>
    </row>
    <row r="38" spans="1:12" s="10" customFormat="1" ht="12" customHeight="1" x14ac:dyDescent="0.75">
      <c r="A38" s="37"/>
      <c r="C38" s="44" t="s">
        <v>60</v>
      </c>
      <c r="D38" s="48"/>
      <c r="E38" s="34"/>
      <c r="F38" s="47"/>
      <c r="G38" s="32"/>
      <c r="H38" s="32"/>
      <c r="I38" s="47"/>
      <c r="J38" s="47"/>
      <c r="L38" s="31"/>
    </row>
    <row r="39" spans="1:12" s="10" customFormat="1" ht="23" x14ac:dyDescent="0.75">
      <c r="A39" s="37"/>
      <c r="C39" s="220" t="s">
        <v>111</v>
      </c>
      <c r="D39" s="220"/>
      <c r="E39" s="220"/>
      <c r="F39" s="220"/>
      <c r="G39" s="220"/>
      <c r="H39" s="220"/>
      <c r="I39" s="220"/>
      <c r="J39" s="220"/>
      <c r="L39" s="31"/>
    </row>
    <row r="40" spans="1:12" s="10" customFormat="1" ht="23" x14ac:dyDescent="0.75">
      <c r="A40" s="37"/>
      <c r="C40" s="220" t="s">
        <v>112</v>
      </c>
      <c r="D40" s="220"/>
      <c r="E40" s="220"/>
      <c r="F40" s="220"/>
      <c r="G40" s="220"/>
      <c r="H40" s="220"/>
      <c r="I40" s="220"/>
      <c r="J40" s="220"/>
      <c r="L40" s="31"/>
    </row>
    <row r="41" spans="1:12" s="10" customFormat="1" ht="12" customHeight="1" x14ac:dyDescent="0.75">
      <c r="A41" s="37"/>
      <c r="C41" s="44"/>
      <c r="D41" s="48"/>
      <c r="E41" s="34"/>
      <c r="F41" s="47"/>
      <c r="G41" s="32"/>
      <c r="H41" s="32"/>
      <c r="I41" s="47"/>
      <c r="J41" s="47"/>
      <c r="L41" s="31"/>
    </row>
    <row r="42" spans="1:12" s="10" customFormat="1" ht="23" x14ac:dyDescent="0.75">
      <c r="A42" s="37"/>
      <c r="C42" s="220" t="s">
        <v>67</v>
      </c>
      <c r="D42" s="220"/>
      <c r="E42" s="220"/>
      <c r="F42" s="220"/>
      <c r="G42" s="220"/>
      <c r="H42" s="220"/>
      <c r="I42" s="220"/>
      <c r="J42" s="220"/>
      <c r="L42" s="31"/>
    </row>
    <row r="43" spans="1:12" s="10" customFormat="1" ht="12" customHeight="1" x14ac:dyDescent="0.75">
      <c r="A43" s="37"/>
      <c r="C43" s="44"/>
      <c r="D43" s="48"/>
      <c r="E43" s="34"/>
      <c r="F43" s="47"/>
      <c r="G43" s="32"/>
      <c r="H43" s="32"/>
      <c r="I43" s="47"/>
      <c r="J43" s="47"/>
      <c r="L43" s="31"/>
    </row>
    <row r="44" spans="1:12" s="10" customFormat="1" ht="23" x14ac:dyDescent="0.75">
      <c r="A44" s="37"/>
      <c r="C44" s="220" t="s">
        <v>68</v>
      </c>
      <c r="D44" s="220"/>
      <c r="E44" s="220"/>
      <c r="F44" s="220"/>
      <c r="G44" s="220"/>
      <c r="H44" s="220"/>
      <c r="I44" s="220"/>
      <c r="J44" s="220"/>
      <c r="L44" s="31"/>
    </row>
    <row r="45" spans="1:12" s="10" customFormat="1" ht="23" x14ac:dyDescent="0.75">
      <c r="A45" s="37"/>
      <c r="C45" s="220" t="s">
        <v>69</v>
      </c>
      <c r="D45" s="220"/>
      <c r="E45" s="220"/>
      <c r="F45" s="220"/>
      <c r="G45" s="220"/>
      <c r="H45" s="220"/>
      <c r="I45" s="220"/>
      <c r="J45" s="220"/>
      <c r="L45" s="31"/>
    </row>
    <row r="46" spans="1:12" ht="20" x14ac:dyDescent="0.75">
      <c r="A46" s="1"/>
      <c r="C46" s="1"/>
      <c r="E46" s="8"/>
      <c r="G46" s="8"/>
      <c r="H46" s="8"/>
    </row>
    <row r="47" spans="1:12" ht="20" x14ac:dyDescent="0.75">
      <c r="A47" s="1"/>
      <c r="C47" s="1"/>
      <c r="E47" s="8"/>
      <c r="G47" s="8"/>
      <c r="H47" s="8"/>
    </row>
    <row r="48" spans="1:12" ht="20" x14ac:dyDescent="0.75">
      <c r="A48" s="1"/>
      <c r="C48" s="1"/>
      <c r="E48" s="8"/>
      <c r="G48" s="8"/>
      <c r="H48" s="8"/>
    </row>
    <row r="49" spans="1:8" ht="20" x14ac:dyDescent="0.75">
      <c r="A49" s="1"/>
      <c r="C49" s="1"/>
      <c r="E49" s="8"/>
      <c r="G49" s="8"/>
      <c r="H49" s="8"/>
    </row>
    <row r="50" spans="1:8" ht="20" x14ac:dyDescent="0.75">
      <c r="A50" s="1"/>
      <c r="C50" s="1"/>
      <c r="E50" s="8"/>
      <c r="G50" s="8"/>
      <c r="H50" s="8"/>
    </row>
    <row r="51" spans="1:8" ht="20" x14ac:dyDescent="0.75">
      <c r="A51" s="1"/>
      <c r="E51" s="8"/>
      <c r="G51" s="8"/>
      <c r="H51" s="8"/>
    </row>
    <row r="52" spans="1:8" ht="20" x14ac:dyDescent="0.75">
      <c r="A52" s="1"/>
      <c r="C52" s="1"/>
    </row>
    <row r="53" spans="1:8" ht="20" x14ac:dyDescent="0.75">
      <c r="A53" s="1"/>
    </row>
    <row r="54" spans="1:8" ht="20" x14ac:dyDescent="0.75">
      <c r="A54" s="1"/>
    </row>
    <row r="55" spans="1:8" ht="20" x14ac:dyDescent="0.75"/>
    <row r="56" spans="1:8" ht="20" x14ac:dyDescent="0.75"/>
    <row r="57" spans="1:8" ht="20" x14ac:dyDescent="0.75">
      <c r="A57" s="1"/>
      <c r="C57" s="9"/>
    </row>
    <row r="58" spans="1:8" ht="20" x14ac:dyDescent="0.75"/>
    <row r="59" spans="1:8" ht="20" x14ac:dyDescent="0.75"/>
    <row r="60" spans="1:8" ht="20" x14ac:dyDescent="0.75"/>
    <row r="61" spans="1:8" ht="20" x14ac:dyDescent="0.75"/>
    <row r="62" spans="1:8" ht="20" x14ac:dyDescent="0.75">
      <c r="A62" s="1"/>
      <c r="C62" s="1"/>
    </row>
    <row r="63" spans="1:8" ht="20" x14ac:dyDescent="0.75">
      <c r="A63" s="1"/>
      <c r="C63" s="1"/>
    </row>
    <row r="64" spans="1:8" ht="20" x14ac:dyDescent="0.75">
      <c r="A64" s="1"/>
      <c r="C64" s="1"/>
    </row>
    <row r="65" spans="1:3" ht="20" x14ac:dyDescent="0.75">
      <c r="A65" s="1"/>
      <c r="C65" s="1"/>
    </row>
    <row r="66" spans="1:3" ht="20" x14ac:dyDescent="0.75">
      <c r="A66" s="1"/>
      <c r="C66" s="1"/>
    </row>
    <row r="67" spans="1:3" ht="20" x14ac:dyDescent="0.75">
      <c r="A67" s="1"/>
      <c r="C67" s="1"/>
    </row>
    <row r="68" spans="1:3" ht="20" x14ac:dyDescent="0.75">
      <c r="A68" s="1"/>
      <c r="C68" s="1"/>
    </row>
    <row r="69" spans="1:3" ht="20" x14ac:dyDescent="0.75">
      <c r="A69" s="1"/>
      <c r="C69" s="1"/>
    </row>
    <row r="70" spans="1:3" ht="20" x14ac:dyDescent="0.75">
      <c r="A70" s="1"/>
      <c r="C70" s="1"/>
    </row>
    <row r="71" spans="1:3" ht="20" x14ac:dyDescent="0.75">
      <c r="A71" s="1"/>
      <c r="C71" s="1"/>
    </row>
    <row r="72" spans="1:3" ht="20" x14ac:dyDescent="0.75">
      <c r="A72" s="1"/>
      <c r="C72" s="1"/>
    </row>
    <row r="73" spans="1:3" ht="20" x14ac:dyDescent="0.75">
      <c r="A73" s="1"/>
      <c r="C73" s="1"/>
    </row>
    <row r="74" spans="1:3" ht="20" x14ac:dyDescent="0.75">
      <c r="A74" s="1"/>
      <c r="C74" s="1"/>
    </row>
    <row r="75" spans="1:3" ht="20" x14ac:dyDescent="0.75">
      <c r="A75" s="1"/>
      <c r="C75" s="1"/>
    </row>
    <row r="76" spans="1:3" ht="20" x14ac:dyDescent="0.75">
      <c r="A76" s="1"/>
      <c r="C76" s="1"/>
    </row>
    <row r="77" spans="1:3" ht="20" x14ac:dyDescent="0.75">
      <c r="A77" s="1"/>
      <c r="C77" s="1"/>
    </row>
    <row r="78" spans="1:3" ht="20" x14ac:dyDescent="0.75">
      <c r="A78" s="1"/>
      <c r="C78" s="1"/>
    </row>
    <row r="79" spans="1:3" ht="20" x14ac:dyDescent="0.75">
      <c r="A79" s="1"/>
      <c r="C79" s="1"/>
    </row>
    <row r="80" spans="1:3" ht="20" x14ac:dyDescent="0.75">
      <c r="A80" s="1"/>
      <c r="C80" s="1"/>
    </row>
    <row r="81" spans="1:3" ht="24" customHeight="1" x14ac:dyDescent="0.75">
      <c r="A81" s="1"/>
      <c r="C81" s="1"/>
    </row>
    <row r="82" spans="1:3" ht="24" customHeight="1" x14ac:dyDescent="0.75">
      <c r="A82" s="1"/>
      <c r="C82" s="1"/>
    </row>
    <row r="83" spans="1:3" ht="24" customHeight="1" x14ac:dyDescent="0.75">
      <c r="A83" s="1"/>
      <c r="C83" s="1"/>
    </row>
    <row r="84" spans="1:3" ht="24" customHeight="1" x14ac:dyDescent="0.75">
      <c r="A84" s="1"/>
      <c r="C84" s="1"/>
    </row>
    <row r="85" spans="1:3" ht="24" customHeight="1" x14ac:dyDescent="0.75">
      <c r="A85" s="1"/>
      <c r="C85" s="1"/>
    </row>
  </sheetData>
  <mergeCells count="12">
    <mergeCell ref="C45:J45"/>
    <mergeCell ref="C1:J1"/>
    <mergeCell ref="C2:J2"/>
    <mergeCell ref="C3:J3"/>
    <mergeCell ref="C4:J4"/>
    <mergeCell ref="C5:J5"/>
    <mergeCell ref="F7:G7"/>
    <mergeCell ref="C37:J37"/>
    <mergeCell ref="C39:J39"/>
    <mergeCell ref="C40:J40"/>
    <mergeCell ref="C42:J42"/>
    <mergeCell ref="C44:J44"/>
  </mergeCells>
  <pageMargins left="1" right="0.2" top="1" bottom="0.5" header="0.5" footer="0.3"/>
  <pageSetup paperSize="9" scale="87" orientation="portrait" r:id="rId1"/>
  <headerFooter alignWithMargins="0">
    <oddHeader>&amp;Cร่าง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5"/>
  <sheetViews>
    <sheetView topLeftCell="C1" zoomScaleNormal="100" zoomScaleSheetLayoutView="70" workbookViewId="0">
      <selection activeCell="C3" sqref="C3:H3"/>
    </sheetView>
  </sheetViews>
  <sheetFormatPr defaultColWidth="9.09765625" defaultRowHeight="24" customHeight="1" x14ac:dyDescent="0.75"/>
  <cols>
    <col min="1" max="1" width="17.09765625" style="7" hidden="1" customWidth="1"/>
    <col min="2" max="2" width="1.8984375" style="1" hidden="1" customWidth="1"/>
    <col min="3" max="3" width="53.59765625" style="7" customWidth="1"/>
    <col min="4" max="4" width="12.59765625" style="1" customWidth="1"/>
    <col min="5" max="5" width="2.59765625" style="1" customWidth="1"/>
    <col min="6" max="6" width="18.8984375" style="1" customWidth="1"/>
    <col min="7" max="7" width="2.59765625" style="1" customWidth="1"/>
    <col min="8" max="8" width="22.3984375" style="1" bestFit="1" customWidth="1"/>
    <col min="9" max="9" width="9.09765625" style="1"/>
    <col min="10" max="10" width="17.59765625" style="60" bestFit="1" customWidth="1"/>
    <col min="11" max="16384" width="9.09765625" style="1"/>
  </cols>
  <sheetData>
    <row r="1" spans="1:10" ht="24" customHeight="1" x14ac:dyDescent="0.75">
      <c r="C1" s="221" t="s">
        <v>75</v>
      </c>
      <c r="D1" s="221"/>
      <c r="E1" s="221"/>
      <c r="F1" s="221"/>
      <c r="G1" s="221"/>
      <c r="H1" s="221"/>
    </row>
    <row r="2" spans="1:10" ht="24" customHeight="1" x14ac:dyDescent="0.75">
      <c r="C2" s="221" t="s">
        <v>48</v>
      </c>
      <c r="D2" s="221"/>
      <c r="E2" s="221"/>
      <c r="F2" s="221"/>
      <c r="G2" s="221"/>
      <c r="H2" s="221"/>
    </row>
    <row r="3" spans="1:10" ht="24" customHeight="1" x14ac:dyDescent="0.75">
      <c r="C3" s="221" t="s">
        <v>124</v>
      </c>
      <c r="D3" s="221"/>
      <c r="E3" s="221"/>
      <c r="F3" s="221"/>
      <c r="G3" s="221"/>
      <c r="H3" s="221"/>
    </row>
    <row r="4" spans="1:10" ht="24" customHeight="1" x14ac:dyDescent="0.75">
      <c r="C4" s="222" t="s">
        <v>107</v>
      </c>
      <c r="D4" s="221"/>
      <c r="E4" s="221"/>
      <c r="F4" s="221"/>
      <c r="G4" s="221"/>
      <c r="H4" s="221"/>
    </row>
    <row r="5" spans="1:10" s="10" customFormat="1" ht="18" customHeight="1" x14ac:dyDescent="0.75">
      <c r="A5" s="17"/>
      <c r="C5" s="223" t="s">
        <v>58</v>
      </c>
      <c r="D5" s="223"/>
      <c r="E5" s="223"/>
      <c r="F5" s="223"/>
      <c r="G5" s="223"/>
      <c r="H5" s="223"/>
      <c r="J5" s="24"/>
    </row>
    <row r="6" spans="1:10" s="2" customFormat="1" ht="9.65" customHeight="1" x14ac:dyDescent="0.75">
      <c r="B6" s="3"/>
      <c r="C6" s="3"/>
    </row>
    <row r="7" spans="1:10" s="10" customFormat="1" ht="23" x14ac:dyDescent="0.75">
      <c r="A7" s="17"/>
      <c r="C7" s="17"/>
      <c r="D7" s="65" t="s">
        <v>31</v>
      </c>
      <c r="E7" s="32"/>
      <c r="F7" s="224" t="s">
        <v>0</v>
      </c>
      <c r="G7" s="224"/>
      <c r="H7" s="61" t="s">
        <v>29</v>
      </c>
      <c r="J7" s="24"/>
    </row>
    <row r="8" spans="1:10" s="10" customFormat="1" ht="23" x14ac:dyDescent="0.75">
      <c r="A8" s="33" t="s">
        <v>49</v>
      </c>
      <c r="C8" s="17"/>
      <c r="E8" s="34"/>
      <c r="F8" s="35">
        <v>2563</v>
      </c>
      <c r="G8" s="36"/>
      <c r="H8" s="35">
        <v>2563</v>
      </c>
      <c r="J8" s="24"/>
    </row>
    <row r="9" spans="1:10" s="10" customFormat="1" ht="23" x14ac:dyDescent="0.75">
      <c r="A9" s="37"/>
      <c r="C9" s="17" t="s">
        <v>105</v>
      </c>
      <c r="D9" s="32"/>
      <c r="E9" s="34"/>
      <c r="F9" s="38"/>
      <c r="G9" s="34"/>
      <c r="H9" s="39"/>
      <c r="J9" s="24"/>
    </row>
    <row r="10" spans="1:10" s="10" customFormat="1" ht="23" x14ac:dyDescent="0.75">
      <c r="A10" s="17"/>
      <c r="C10" s="18" t="s">
        <v>86</v>
      </c>
      <c r="D10" s="22">
        <v>28</v>
      </c>
      <c r="E10" s="34"/>
      <c r="F10" s="40">
        <v>2439039149</v>
      </c>
      <c r="G10" s="41"/>
      <c r="H10" s="40">
        <v>2327049831</v>
      </c>
      <c r="J10" s="24"/>
    </row>
    <row r="11" spans="1:10" s="10" customFormat="1" ht="23" x14ac:dyDescent="0.75">
      <c r="A11" s="17"/>
      <c r="C11" s="18" t="s">
        <v>12</v>
      </c>
      <c r="D11" s="22"/>
      <c r="E11" s="34"/>
      <c r="F11" s="40">
        <v>601557</v>
      </c>
      <c r="G11" s="41"/>
      <c r="H11" s="15">
        <v>18870185</v>
      </c>
      <c r="J11" s="24"/>
    </row>
    <row r="12" spans="1:10" s="10" customFormat="1" ht="23" x14ac:dyDescent="0.75">
      <c r="A12" s="33" t="s">
        <v>50</v>
      </c>
      <c r="C12" s="21" t="s">
        <v>51</v>
      </c>
      <c r="D12" s="32"/>
      <c r="E12" s="34"/>
      <c r="F12" s="42">
        <f>SUM(F10:F11)</f>
        <v>2439640706</v>
      </c>
      <c r="G12" s="41"/>
      <c r="H12" s="42">
        <f>SUM(H10:H11)</f>
        <v>2345920016</v>
      </c>
      <c r="J12" s="24"/>
    </row>
    <row r="13" spans="1:10" s="10" customFormat="1" ht="6" customHeight="1" x14ac:dyDescent="0.75">
      <c r="A13" s="17"/>
      <c r="C13" s="33"/>
      <c r="D13" s="32"/>
      <c r="E13" s="34"/>
      <c r="F13" s="43"/>
      <c r="G13" s="41"/>
      <c r="H13" s="43"/>
      <c r="J13" s="24"/>
    </row>
    <row r="14" spans="1:10" s="10" customFormat="1" ht="23" x14ac:dyDescent="0.75">
      <c r="A14" s="17"/>
      <c r="C14" s="17" t="s">
        <v>52</v>
      </c>
      <c r="E14" s="34"/>
      <c r="F14" s="43"/>
      <c r="G14" s="41"/>
      <c r="H14" s="43"/>
      <c r="J14" s="24"/>
    </row>
    <row r="15" spans="1:10" s="10" customFormat="1" ht="23" x14ac:dyDescent="0.75">
      <c r="A15" s="17"/>
      <c r="C15" s="18" t="s">
        <v>59</v>
      </c>
      <c r="D15" s="22">
        <v>28</v>
      </c>
      <c r="E15" s="34"/>
      <c r="F15" s="40">
        <v>2202631252</v>
      </c>
      <c r="G15" s="41"/>
      <c r="H15" s="15">
        <v>2156252946</v>
      </c>
      <c r="J15" s="24"/>
    </row>
    <row r="16" spans="1:10" s="10" customFormat="1" ht="23" x14ac:dyDescent="0.75">
      <c r="A16" s="17"/>
      <c r="C16" s="18" t="s">
        <v>87</v>
      </c>
      <c r="E16" s="34"/>
      <c r="F16" s="40">
        <v>137963696</v>
      </c>
      <c r="G16" s="41"/>
      <c r="H16" s="15">
        <v>109271261</v>
      </c>
      <c r="J16" s="24"/>
    </row>
    <row r="17" spans="1:10" s="10" customFormat="1" ht="23" x14ac:dyDescent="0.75">
      <c r="A17" s="33"/>
      <c r="C17" s="21" t="s">
        <v>104</v>
      </c>
      <c r="D17" s="32"/>
      <c r="E17" s="34"/>
      <c r="F17" s="42">
        <f>SUM(F15:F16)</f>
        <v>2340594948</v>
      </c>
      <c r="G17" s="41"/>
      <c r="H17" s="42">
        <f>SUM(H15:H16)</f>
        <v>2265524207</v>
      </c>
      <c r="J17" s="24"/>
    </row>
    <row r="18" spans="1:10" s="10" customFormat="1" ht="6" customHeight="1" x14ac:dyDescent="0.75">
      <c r="A18" s="17"/>
      <c r="C18" s="33"/>
      <c r="D18" s="32"/>
      <c r="E18" s="34"/>
      <c r="F18" s="43"/>
      <c r="G18" s="41"/>
      <c r="H18" s="43"/>
      <c r="J18" s="24"/>
    </row>
    <row r="19" spans="1:10" s="10" customFormat="1" ht="23" x14ac:dyDescent="0.75">
      <c r="A19" s="33"/>
      <c r="C19" s="11" t="s">
        <v>80</v>
      </c>
      <c r="D19" s="32"/>
      <c r="E19" s="34"/>
      <c r="F19" s="14">
        <f>F12-F17</f>
        <v>99045758</v>
      </c>
      <c r="G19" s="41"/>
      <c r="H19" s="14">
        <f>H12-H17</f>
        <v>80395809</v>
      </c>
      <c r="J19" s="24"/>
    </row>
    <row r="20" spans="1:10" s="10" customFormat="1" ht="23" x14ac:dyDescent="0.75">
      <c r="A20" s="33" t="s">
        <v>53</v>
      </c>
      <c r="C20" s="18" t="s">
        <v>88</v>
      </c>
      <c r="D20" s="32"/>
      <c r="E20" s="34"/>
      <c r="F20" s="30">
        <v>11346846</v>
      </c>
      <c r="G20" s="41"/>
      <c r="H20" s="50">
        <v>10080788</v>
      </c>
      <c r="J20" s="24"/>
    </row>
    <row r="21" spans="1:10" s="10" customFormat="1" ht="23" x14ac:dyDescent="0.75">
      <c r="A21" s="33" t="s">
        <v>54</v>
      </c>
      <c r="C21" s="11" t="s">
        <v>81</v>
      </c>
      <c r="D21" s="32"/>
      <c r="E21" s="34"/>
      <c r="F21" s="63">
        <f>F19-F20</f>
        <v>87698912</v>
      </c>
      <c r="G21" s="41"/>
      <c r="H21" s="63">
        <f>H19-H20</f>
        <v>70315021</v>
      </c>
      <c r="J21" s="24"/>
    </row>
    <row r="22" spans="1:10" s="10" customFormat="1" ht="23" x14ac:dyDescent="0.75">
      <c r="A22" s="33" t="s">
        <v>55</v>
      </c>
      <c r="C22" s="18" t="s">
        <v>56</v>
      </c>
      <c r="D22" s="32">
        <v>25</v>
      </c>
      <c r="E22" s="34"/>
      <c r="F22" s="30">
        <v>17855816</v>
      </c>
      <c r="G22" s="41"/>
      <c r="H22" s="15">
        <v>14337713</v>
      </c>
      <c r="J22" s="24"/>
    </row>
    <row r="23" spans="1:10" s="10" customFormat="1" ht="23" x14ac:dyDescent="0.75">
      <c r="A23" s="33" t="s">
        <v>54</v>
      </c>
      <c r="C23" s="11" t="s">
        <v>109</v>
      </c>
      <c r="D23" s="32"/>
      <c r="E23" s="34"/>
      <c r="F23" s="42">
        <f>F21-F22</f>
        <v>69843096</v>
      </c>
      <c r="G23" s="41"/>
      <c r="H23" s="42">
        <f>H21-H22</f>
        <v>55977308</v>
      </c>
      <c r="J23" s="24"/>
    </row>
    <row r="24" spans="1:10" s="10" customFormat="1" ht="23.5" thickBot="1" x14ac:dyDescent="0.8">
      <c r="A24" s="37"/>
      <c r="C24" s="44" t="s">
        <v>108</v>
      </c>
      <c r="D24" s="32"/>
      <c r="E24" s="34"/>
      <c r="F24" s="64">
        <f>F23</f>
        <v>69843096</v>
      </c>
      <c r="G24" s="53"/>
      <c r="H24" s="64">
        <f>H23</f>
        <v>55977308</v>
      </c>
      <c r="J24" s="31"/>
    </row>
    <row r="25" spans="1:10" s="10" customFormat="1" ht="6" customHeight="1" thickTop="1" x14ac:dyDescent="0.75">
      <c r="A25" s="17"/>
      <c r="C25" s="33"/>
      <c r="D25" s="32"/>
      <c r="E25" s="34"/>
      <c r="F25" s="43"/>
      <c r="G25" s="41"/>
      <c r="H25" s="43"/>
      <c r="J25" s="24"/>
    </row>
    <row r="26" spans="1:10" s="10" customFormat="1" ht="23" x14ac:dyDescent="0.75">
      <c r="A26" s="37"/>
      <c r="C26" s="44" t="s">
        <v>118</v>
      </c>
      <c r="D26" s="32"/>
      <c r="E26" s="34"/>
      <c r="F26" s="45"/>
      <c r="G26" s="46"/>
      <c r="H26" s="45"/>
      <c r="J26" s="31"/>
    </row>
    <row r="27" spans="1:10" s="10" customFormat="1" ht="23" x14ac:dyDescent="0.75">
      <c r="A27" s="37"/>
      <c r="C27" s="18" t="s">
        <v>78</v>
      </c>
      <c r="D27" s="32"/>
      <c r="E27" s="34"/>
      <c r="F27" s="53">
        <v>69974390</v>
      </c>
      <c r="G27" s="53"/>
      <c r="H27" s="54">
        <v>0</v>
      </c>
      <c r="J27" s="31"/>
    </row>
    <row r="28" spans="1:10" s="10" customFormat="1" ht="23" x14ac:dyDescent="0.75">
      <c r="A28" s="37"/>
      <c r="C28" s="18" t="s">
        <v>79</v>
      </c>
      <c r="D28" s="32"/>
      <c r="E28" s="34"/>
      <c r="F28" s="53">
        <v>-131294</v>
      </c>
      <c r="G28" s="53"/>
      <c r="H28" s="54">
        <v>0</v>
      </c>
      <c r="J28" s="31"/>
    </row>
    <row r="29" spans="1:10" s="10" customFormat="1" ht="6" customHeight="1" x14ac:dyDescent="0.75">
      <c r="A29" s="17"/>
      <c r="C29" s="33"/>
      <c r="D29" s="32"/>
      <c r="E29" s="34"/>
      <c r="F29" s="43"/>
      <c r="G29" s="41"/>
      <c r="H29" s="43"/>
      <c r="J29" s="24"/>
    </row>
    <row r="30" spans="1:10" s="10" customFormat="1" ht="23" x14ac:dyDescent="0.75">
      <c r="A30" s="37"/>
      <c r="C30" s="44" t="s">
        <v>119</v>
      </c>
      <c r="D30" s="32"/>
      <c r="E30" s="34"/>
      <c r="F30" s="45"/>
      <c r="G30" s="46"/>
      <c r="H30" s="29"/>
      <c r="J30" s="31"/>
    </row>
    <row r="31" spans="1:10" s="10" customFormat="1" ht="23" x14ac:dyDescent="0.75">
      <c r="A31" s="37"/>
      <c r="C31" s="18" t="s">
        <v>78</v>
      </c>
      <c r="D31" s="32"/>
      <c r="E31" s="34"/>
      <c r="F31" s="53">
        <v>69974390</v>
      </c>
      <c r="G31" s="53"/>
      <c r="H31" s="54">
        <v>0</v>
      </c>
      <c r="J31" s="31"/>
    </row>
    <row r="32" spans="1:10" s="10" customFormat="1" ht="23" x14ac:dyDescent="0.75">
      <c r="A32" s="37"/>
      <c r="C32" s="18" t="s">
        <v>79</v>
      </c>
      <c r="D32" s="32"/>
      <c r="E32" s="34"/>
      <c r="F32" s="53">
        <v>-131294</v>
      </c>
      <c r="G32" s="53"/>
      <c r="H32" s="54">
        <v>0</v>
      </c>
      <c r="J32" s="31"/>
    </row>
    <row r="33" spans="1:10" s="10" customFormat="1" ht="6" customHeight="1" x14ac:dyDescent="0.75">
      <c r="A33" s="17"/>
      <c r="C33" s="33"/>
      <c r="D33" s="32"/>
      <c r="E33" s="34"/>
      <c r="F33" s="43"/>
      <c r="G33" s="41"/>
      <c r="H33" s="43"/>
      <c r="J33" s="24"/>
    </row>
    <row r="34" spans="1:10" s="10" customFormat="1" ht="23" x14ac:dyDescent="0.75">
      <c r="A34" s="37"/>
      <c r="C34" s="44" t="s">
        <v>65</v>
      </c>
      <c r="D34" s="32">
        <v>26</v>
      </c>
      <c r="E34" s="34"/>
      <c r="F34" s="29">
        <f>ROUND(F23/F35,0)</f>
        <v>698</v>
      </c>
      <c r="G34" s="39"/>
      <c r="H34" s="29">
        <f>ROUND(H23/H35,0)</f>
        <v>560</v>
      </c>
      <c r="J34" s="31"/>
    </row>
    <row r="35" spans="1:10" s="10" customFormat="1" ht="23" x14ac:dyDescent="0.75">
      <c r="A35" s="37"/>
      <c r="C35" s="44" t="s">
        <v>89</v>
      </c>
      <c r="D35" s="32"/>
      <c r="E35" s="34"/>
      <c r="F35" s="47">
        <v>100000</v>
      </c>
      <c r="G35" s="32"/>
      <c r="H35" s="47">
        <v>100000</v>
      </c>
      <c r="J35" s="31"/>
    </row>
    <row r="36" spans="1:10" s="10" customFormat="1" ht="12" customHeight="1" x14ac:dyDescent="0.75">
      <c r="A36" s="37"/>
      <c r="C36" s="44"/>
      <c r="D36" s="48"/>
      <c r="E36" s="34"/>
      <c r="F36" s="47"/>
      <c r="G36" s="32"/>
      <c r="H36" s="47"/>
      <c r="J36" s="31"/>
    </row>
    <row r="37" spans="1:10" s="10" customFormat="1" ht="23" x14ac:dyDescent="0.75">
      <c r="A37" s="37"/>
      <c r="C37" s="226" t="s">
        <v>110</v>
      </c>
      <c r="D37" s="226"/>
      <c r="E37" s="226"/>
      <c r="F37" s="226"/>
      <c r="G37" s="226"/>
      <c r="H37" s="226"/>
      <c r="J37" s="31"/>
    </row>
    <row r="38" spans="1:10" s="10" customFormat="1" ht="12" customHeight="1" x14ac:dyDescent="0.75">
      <c r="A38" s="37"/>
      <c r="C38" s="44" t="s">
        <v>60</v>
      </c>
      <c r="D38" s="48"/>
      <c r="E38" s="34"/>
      <c r="F38" s="47"/>
      <c r="G38" s="32"/>
      <c r="H38" s="47"/>
      <c r="J38" s="31"/>
    </row>
    <row r="39" spans="1:10" s="10" customFormat="1" ht="23" x14ac:dyDescent="0.75">
      <c r="A39" s="37"/>
      <c r="C39" s="220" t="s">
        <v>111</v>
      </c>
      <c r="D39" s="220"/>
      <c r="E39" s="220"/>
      <c r="F39" s="220"/>
      <c r="G39" s="220"/>
      <c r="H39" s="220"/>
      <c r="J39" s="31"/>
    </row>
    <row r="40" spans="1:10" s="10" customFormat="1" ht="23" x14ac:dyDescent="0.75">
      <c r="A40" s="37"/>
      <c r="C40" s="220" t="s">
        <v>112</v>
      </c>
      <c r="D40" s="220"/>
      <c r="E40" s="220"/>
      <c r="F40" s="220"/>
      <c r="G40" s="220"/>
      <c r="H40" s="220"/>
      <c r="J40" s="31"/>
    </row>
    <row r="41" spans="1:10" s="10" customFormat="1" ht="12" customHeight="1" x14ac:dyDescent="0.75">
      <c r="A41" s="37"/>
      <c r="C41" s="44"/>
      <c r="D41" s="48"/>
      <c r="E41" s="34"/>
      <c r="F41" s="47"/>
      <c r="G41" s="32"/>
      <c r="H41" s="47"/>
      <c r="J41" s="31"/>
    </row>
    <row r="42" spans="1:10" s="10" customFormat="1" ht="23" x14ac:dyDescent="0.75">
      <c r="A42" s="37"/>
      <c r="C42" s="220" t="s">
        <v>67</v>
      </c>
      <c r="D42" s="220"/>
      <c r="E42" s="220"/>
      <c r="F42" s="220"/>
      <c r="G42" s="220"/>
      <c r="H42" s="220"/>
      <c r="J42" s="31"/>
    </row>
    <row r="43" spans="1:10" s="10" customFormat="1" ht="12" customHeight="1" x14ac:dyDescent="0.75">
      <c r="A43" s="37"/>
      <c r="C43" s="44"/>
      <c r="D43" s="48"/>
      <c r="E43" s="34"/>
      <c r="F43" s="47"/>
      <c r="G43" s="32"/>
      <c r="H43" s="47"/>
      <c r="J43" s="31"/>
    </row>
    <row r="44" spans="1:10" s="10" customFormat="1" ht="23" x14ac:dyDescent="0.75">
      <c r="A44" s="37"/>
      <c r="C44" s="220" t="s">
        <v>68</v>
      </c>
      <c r="D44" s="220"/>
      <c r="E44" s="220"/>
      <c r="F44" s="220"/>
      <c r="G44" s="220"/>
      <c r="H44" s="220"/>
      <c r="J44" s="31"/>
    </row>
    <row r="45" spans="1:10" s="10" customFormat="1" ht="23" x14ac:dyDescent="0.75">
      <c r="A45" s="37"/>
      <c r="C45" s="220" t="s">
        <v>69</v>
      </c>
      <c r="D45" s="220"/>
      <c r="E45" s="220"/>
      <c r="F45" s="220"/>
      <c r="G45" s="220"/>
      <c r="H45" s="220"/>
      <c r="J45" s="31"/>
    </row>
    <row r="46" spans="1:10" ht="20" x14ac:dyDescent="0.75">
      <c r="A46" s="1"/>
      <c r="C46" s="1"/>
      <c r="E46" s="8"/>
      <c r="G46" s="8"/>
    </row>
    <row r="47" spans="1:10" ht="20" x14ac:dyDescent="0.75">
      <c r="A47" s="1"/>
      <c r="C47" s="1"/>
      <c r="E47" s="8"/>
      <c r="G47" s="8"/>
    </row>
    <row r="48" spans="1:10" ht="20" x14ac:dyDescent="0.75">
      <c r="A48" s="1"/>
      <c r="C48" s="1"/>
      <c r="E48" s="8"/>
      <c r="G48" s="8"/>
    </row>
    <row r="49" spans="1:7" ht="20" x14ac:dyDescent="0.75">
      <c r="A49" s="1"/>
      <c r="C49" s="1"/>
      <c r="E49" s="8"/>
      <c r="G49" s="8"/>
    </row>
    <row r="50" spans="1:7" ht="20" x14ac:dyDescent="0.75">
      <c r="A50" s="1"/>
      <c r="C50" s="1"/>
      <c r="E50" s="8"/>
      <c r="G50" s="8"/>
    </row>
    <row r="51" spans="1:7" ht="20" x14ac:dyDescent="0.75">
      <c r="A51" s="1"/>
      <c r="E51" s="8"/>
      <c r="G51" s="8"/>
    </row>
    <row r="52" spans="1:7" ht="20" x14ac:dyDescent="0.75">
      <c r="A52" s="1"/>
      <c r="C52" s="1"/>
    </row>
    <row r="53" spans="1:7" ht="20" x14ac:dyDescent="0.75">
      <c r="A53" s="1"/>
    </row>
    <row r="54" spans="1:7" ht="20" x14ac:dyDescent="0.75">
      <c r="A54" s="1"/>
    </row>
    <row r="55" spans="1:7" ht="20" x14ac:dyDescent="0.75"/>
    <row r="56" spans="1:7" ht="20" x14ac:dyDescent="0.75"/>
    <row r="57" spans="1:7" ht="20" x14ac:dyDescent="0.75">
      <c r="A57" s="1"/>
      <c r="C57" s="9"/>
    </row>
    <row r="58" spans="1:7" ht="20" x14ac:dyDescent="0.75"/>
    <row r="59" spans="1:7" ht="20" x14ac:dyDescent="0.75"/>
    <row r="60" spans="1:7" ht="20" x14ac:dyDescent="0.75"/>
    <row r="61" spans="1:7" ht="20" x14ac:dyDescent="0.75"/>
    <row r="62" spans="1:7" ht="20" x14ac:dyDescent="0.75">
      <c r="A62" s="1"/>
      <c r="C62" s="1"/>
    </row>
    <row r="63" spans="1:7" ht="20" x14ac:dyDescent="0.75">
      <c r="A63" s="1"/>
      <c r="C63" s="1"/>
    </row>
    <row r="64" spans="1:7" ht="20" x14ac:dyDescent="0.75">
      <c r="A64" s="1"/>
      <c r="C64" s="1"/>
    </row>
    <row r="65" spans="1:3" ht="20" x14ac:dyDescent="0.75">
      <c r="A65" s="1"/>
      <c r="C65" s="1"/>
    </row>
    <row r="66" spans="1:3" ht="20" x14ac:dyDescent="0.75">
      <c r="A66" s="1"/>
      <c r="C66" s="1"/>
    </row>
    <row r="67" spans="1:3" ht="20" x14ac:dyDescent="0.75">
      <c r="A67" s="1"/>
      <c r="C67" s="1"/>
    </row>
    <row r="68" spans="1:3" ht="20" x14ac:dyDescent="0.75">
      <c r="A68" s="1"/>
      <c r="C68" s="1"/>
    </row>
    <row r="69" spans="1:3" ht="20" x14ac:dyDescent="0.75">
      <c r="A69" s="1"/>
      <c r="C69" s="1"/>
    </row>
    <row r="70" spans="1:3" ht="20" x14ac:dyDescent="0.75">
      <c r="A70" s="1"/>
      <c r="C70" s="1"/>
    </row>
    <row r="71" spans="1:3" ht="20" x14ac:dyDescent="0.75">
      <c r="A71" s="1"/>
      <c r="C71" s="1"/>
    </row>
    <row r="72" spans="1:3" ht="20" x14ac:dyDescent="0.75">
      <c r="A72" s="1"/>
      <c r="C72" s="1"/>
    </row>
    <row r="73" spans="1:3" ht="20" x14ac:dyDescent="0.75">
      <c r="A73" s="1"/>
      <c r="C73" s="1"/>
    </row>
    <row r="74" spans="1:3" ht="20" x14ac:dyDescent="0.75">
      <c r="A74" s="1"/>
      <c r="C74" s="1"/>
    </row>
    <row r="75" spans="1:3" ht="20" x14ac:dyDescent="0.75">
      <c r="A75" s="1"/>
      <c r="C75" s="1"/>
    </row>
    <row r="76" spans="1:3" ht="20" x14ac:dyDescent="0.75">
      <c r="A76" s="1"/>
      <c r="C76" s="1"/>
    </row>
    <row r="77" spans="1:3" ht="20" x14ac:dyDescent="0.75">
      <c r="A77" s="1"/>
      <c r="C77" s="1"/>
    </row>
    <row r="78" spans="1:3" ht="20" x14ac:dyDescent="0.75">
      <c r="A78" s="1"/>
      <c r="C78" s="1"/>
    </row>
    <row r="79" spans="1:3" ht="20" x14ac:dyDescent="0.75">
      <c r="A79" s="1"/>
      <c r="C79" s="1"/>
    </row>
    <row r="80" spans="1:3" ht="20" x14ac:dyDescent="0.75">
      <c r="A80" s="1"/>
      <c r="C80" s="1"/>
    </row>
    <row r="81" spans="1:3" ht="24" customHeight="1" x14ac:dyDescent="0.75">
      <c r="A81" s="1"/>
      <c r="C81" s="1"/>
    </row>
    <row r="82" spans="1:3" ht="24" customHeight="1" x14ac:dyDescent="0.75">
      <c r="A82" s="1"/>
      <c r="C82" s="1"/>
    </row>
    <row r="83" spans="1:3" ht="24" customHeight="1" x14ac:dyDescent="0.75">
      <c r="A83" s="1"/>
      <c r="C83" s="1"/>
    </row>
    <row r="84" spans="1:3" ht="24" customHeight="1" x14ac:dyDescent="0.75">
      <c r="A84" s="1"/>
      <c r="C84" s="1"/>
    </row>
    <row r="85" spans="1:3" ht="24" customHeight="1" x14ac:dyDescent="0.75">
      <c r="A85" s="1"/>
      <c r="C85" s="1"/>
    </row>
  </sheetData>
  <mergeCells count="12">
    <mergeCell ref="C45:H45"/>
    <mergeCell ref="C1:H1"/>
    <mergeCell ref="C2:H2"/>
    <mergeCell ref="C3:H3"/>
    <mergeCell ref="C4:H4"/>
    <mergeCell ref="C5:H5"/>
    <mergeCell ref="F7:G7"/>
    <mergeCell ref="C37:H37"/>
    <mergeCell ref="C39:H39"/>
    <mergeCell ref="C40:H40"/>
    <mergeCell ref="C42:H42"/>
    <mergeCell ref="C44:H44"/>
  </mergeCells>
  <pageMargins left="1" right="0.2" top="1" bottom="0.5" header="0.5" footer="0.3"/>
  <pageSetup paperSize="9" scale="85" fitToWidth="0" orientation="portrait" r:id="rId1"/>
  <headerFooter alignWithMargins="0">
    <oddHeader>&amp;Cร่าง</oddHeader>
    <oddFooter>&amp;R&amp;F  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CB90-3C54-46FE-8605-83E354E7F462}">
  <sheetPr>
    <tabColor rgb="FF00B050"/>
  </sheetPr>
  <dimension ref="A1:S71"/>
  <sheetViews>
    <sheetView zoomScale="70" zoomScaleNormal="70" zoomScaleSheetLayoutView="70" workbookViewId="0">
      <selection activeCell="A48" sqref="A48:A49"/>
    </sheetView>
  </sheetViews>
  <sheetFormatPr defaultColWidth="9.09765625" defaultRowHeight="20" x14ac:dyDescent="0.75"/>
  <cols>
    <col min="1" max="1" width="53.5" style="7" customWidth="1"/>
    <col min="2" max="2" width="9.3984375" style="1" bestFit="1" customWidth="1"/>
    <col min="3" max="3" width="1.59765625" style="1" customWidth="1"/>
    <col min="4" max="4" width="16.3984375" style="1" customWidth="1"/>
    <col min="5" max="5" width="1.59765625" style="1" customWidth="1"/>
    <col min="6" max="6" width="16.3984375" style="1" customWidth="1"/>
    <col min="7" max="7" width="1.59765625" style="1" customWidth="1"/>
    <col min="8" max="8" width="15.296875" style="1" customWidth="1"/>
    <col min="9" max="9" width="1.59765625" style="1" customWidth="1"/>
    <col min="10" max="10" width="16.3984375" style="1" customWidth="1"/>
    <col min="11" max="11" width="5" style="1" customWidth="1"/>
    <col min="12" max="12" width="11.5" style="83" bestFit="1" customWidth="1"/>
    <col min="13" max="13" width="6.5" style="83" customWidth="1"/>
    <col min="14" max="14" width="4.09765625" style="83" bestFit="1" customWidth="1"/>
    <col min="15" max="15" width="5.19921875" style="83" customWidth="1"/>
    <col min="16" max="16" width="4.09765625" style="83" bestFit="1" customWidth="1"/>
    <col min="17" max="17" width="5.19921875" style="83" customWidth="1"/>
    <col min="18" max="18" width="4.09765625" style="83" bestFit="1" customWidth="1"/>
    <col min="19" max="19" width="5.19921875" style="83" customWidth="1"/>
    <col min="20" max="16384" width="9.09765625" style="1"/>
  </cols>
  <sheetData>
    <row r="1" spans="1:19" ht="24" customHeight="1" x14ac:dyDescent="0.75">
      <c r="A1" s="221" t="s">
        <v>138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9" ht="24" customHeight="1" x14ac:dyDescent="0.75">
      <c r="A2" s="221" t="s">
        <v>239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9" ht="27.5" customHeight="1" x14ac:dyDescent="0.75">
      <c r="A3" s="221" t="s">
        <v>245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9" ht="24" customHeight="1" x14ac:dyDescent="0.75">
      <c r="A4" s="222" t="s">
        <v>107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19" s="10" customFormat="1" ht="18" customHeight="1" x14ac:dyDescent="0.75">
      <c r="A5" s="223" t="s">
        <v>57</v>
      </c>
      <c r="B5" s="223"/>
      <c r="C5" s="223"/>
      <c r="D5" s="223"/>
      <c r="E5" s="223"/>
      <c r="F5" s="223"/>
      <c r="G5" s="223"/>
      <c r="H5" s="223"/>
      <c r="I5" s="223"/>
      <c r="J5" s="223"/>
      <c r="L5" s="52"/>
      <c r="M5" s="52"/>
      <c r="N5" s="52"/>
      <c r="O5" s="52"/>
      <c r="P5" s="52"/>
      <c r="Q5" s="52"/>
      <c r="R5" s="52"/>
      <c r="S5" s="52"/>
    </row>
    <row r="6" spans="1:19" s="2" customFormat="1" ht="9.65" customHeight="1" x14ac:dyDescent="0.75">
      <c r="A6" s="3"/>
      <c r="L6" s="83"/>
      <c r="M6" s="52"/>
      <c r="N6" s="52"/>
      <c r="O6" s="52"/>
      <c r="P6" s="52"/>
      <c r="Q6" s="52"/>
      <c r="R6" s="52"/>
      <c r="S6" s="83"/>
    </row>
    <row r="7" spans="1:19" s="10" customFormat="1" ht="23" x14ac:dyDescent="0.75">
      <c r="A7" s="17"/>
      <c r="B7" s="65" t="s">
        <v>31</v>
      </c>
      <c r="C7" s="32"/>
      <c r="D7" s="224" t="s">
        <v>0</v>
      </c>
      <c r="E7" s="224"/>
      <c r="F7" s="224"/>
      <c r="G7" s="65"/>
      <c r="H7" s="227" t="s">
        <v>29</v>
      </c>
      <c r="I7" s="227"/>
      <c r="J7" s="227"/>
      <c r="L7" s="52"/>
      <c r="M7" s="52"/>
      <c r="N7" s="52"/>
      <c r="O7" s="52"/>
      <c r="P7" s="52"/>
      <c r="Q7" s="52"/>
      <c r="R7" s="52"/>
      <c r="S7" s="52"/>
    </row>
    <row r="8" spans="1:19" s="10" customFormat="1" ht="23" x14ac:dyDescent="0.75">
      <c r="A8" s="17"/>
      <c r="C8" s="34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52"/>
      <c r="M8" s="52"/>
      <c r="N8" s="52"/>
      <c r="O8" s="52"/>
      <c r="P8" s="52"/>
      <c r="Q8" s="52"/>
      <c r="R8" s="52"/>
      <c r="S8" s="52"/>
    </row>
    <row r="9" spans="1:19" s="10" customFormat="1" ht="23" x14ac:dyDescent="0.75">
      <c r="A9" s="17" t="s">
        <v>105</v>
      </c>
      <c r="B9" s="32"/>
      <c r="C9" s="34"/>
      <c r="D9" s="34"/>
      <c r="E9" s="38"/>
      <c r="F9" s="34"/>
      <c r="G9" s="34"/>
      <c r="H9" s="34"/>
      <c r="I9" s="39"/>
      <c r="J9" s="39"/>
      <c r="L9" s="52"/>
      <c r="M9" s="52"/>
      <c r="N9" s="52"/>
      <c r="O9" s="52"/>
      <c r="P9" s="52"/>
      <c r="Q9" s="52"/>
      <c r="R9" s="52"/>
      <c r="S9" s="52"/>
    </row>
    <row r="10" spans="1:19" s="10" customFormat="1" ht="23" x14ac:dyDescent="0.75">
      <c r="A10" s="18" t="s">
        <v>86</v>
      </c>
      <c r="B10" s="22"/>
      <c r="C10" s="34"/>
      <c r="D10" s="40">
        <v>1910047698</v>
      </c>
      <c r="E10" s="40"/>
      <c r="F10" s="40">
        <v>1841460901</v>
      </c>
      <c r="G10" s="41"/>
      <c r="H10" s="40">
        <v>1839461644</v>
      </c>
      <c r="I10" s="40"/>
      <c r="J10" s="40">
        <v>1767657890</v>
      </c>
      <c r="L10" s="127"/>
      <c r="N10" s="127"/>
      <c r="O10" s="52"/>
      <c r="P10" s="127"/>
      <c r="Q10" s="52"/>
      <c r="R10" s="127"/>
      <c r="S10" s="52"/>
    </row>
    <row r="11" spans="1:19" s="10" customFormat="1" ht="23" x14ac:dyDescent="0.75">
      <c r="A11" s="18" t="s">
        <v>12</v>
      </c>
      <c r="B11" s="22"/>
      <c r="C11" s="34"/>
      <c r="D11" s="40">
        <v>882762</v>
      </c>
      <c r="E11" s="40"/>
      <c r="F11" s="40">
        <v>653396</v>
      </c>
      <c r="G11" s="41"/>
      <c r="H11" s="40">
        <v>46301803</v>
      </c>
      <c r="I11" s="40"/>
      <c r="J11" s="40">
        <v>42316968</v>
      </c>
      <c r="L11" s="52"/>
      <c r="M11" s="126"/>
      <c r="N11" s="52"/>
      <c r="O11" s="52"/>
      <c r="P11" s="52"/>
      <c r="Q11" s="52"/>
      <c r="R11" s="52"/>
      <c r="S11" s="52"/>
    </row>
    <row r="12" spans="1:19" s="10" customFormat="1" ht="23" x14ac:dyDescent="0.75">
      <c r="A12" s="21" t="s">
        <v>51</v>
      </c>
      <c r="B12" s="32"/>
      <c r="C12" s="34"/>
      <c r="D12" s="42">
        <f>SUM(D10:D11)</f>
        <v>1910930460</v>
      </c>
      <c r="E12" s="53"/>
      <c r="F12" s="42">
        <f>SUM(F10:F11)</f>
        <v>1842114297</v>
      </c>
      <c r="G12" s="41"/>
      <c r="H12" s="42">
        <f>SUM(H10:H11)</f>
        <v>1885763447</v>
      </c>
      <c r="I12" s="53"/>
      <c r="J12" s="42">
        <f>SUM(J10:J11)</f>
        <v>1809974858</v>
      </c>
      <c r="L12" s="52"/>
      <c r="M12" s="126"/>
      <c r="N12" s="52"/>
      <c r="O12" s="52"/>
      <c r="P12" s="52"/>
      <c r="Q12" s="52"/>
      <c r="R12" s="52"/>
      <c r="S12" s="52"/>
    </row>
    <row r="13" spans="1:19" s="10" customFormat="1" ht="23" x14ac:dyDescent="0.75">
      <c r="A13" s="33"/>
      <c r="B13" s="32"/>
      <c r="C13" s="34"/>
      <c r="D13" s="43"/>
      <c r="E13" s="43"/>
      <c r="F13" s="43"/>
      <c r="G13" s="41"/>
      <c r="H13" s="43"/>
      <c r="I13" s="43"/>
      <c r="J13" s="43"/>
      <c r="L13" s="52"/>
      <c r="M13" s="52"/>
      <c r="N13" s="52"/>
      <c r="O13" s="52"/>
      <c r="P13" s="52"/>
      <c r="Q13" s="52"/>
      <c r="R13" s="52"/>
      <c r="S13" s="52"/>
    </row>
    <row r="14" spans="1:19" s="10" customFormat="1" ht="23" x14ac:dyDescent="0.75">
      <c r="A14" s="17" t="s">
        <v>52</v>
      </c>
      <c r="C14" s="34"/>
      <c r="D14" s="43"/>
      <c r="E14" s="43"/>
      <c r="F14" s="43"/>
      <c r="G14" s="41"/>
      <c r="H14" s="43"/>
      <c r="I14" s="43"/>
      <c r="J14" s="43"/>
      <c r="L14" s="52"/>
      <c r="M14" s="52"/>
      <c r="N14" s="52"/>
      <c r="O14" s="52"/>
      <c r="P14" s="52"/>
      <c r="Q14" s="52"/>
      <c r="R14" s="52"/>
      <c r="S14" s="52"/>
    </row>
    <row r="15" spans="1:19" s="10" customFormat="1" ht="23" x14ac:dyDescent="0.75">
      <c r="A15" s="18" t="s">
        <v>59</v>
      </c>
      <c r="B15" s="22"/>
      <c r="C15" s="34"/>
      <c r="D15" s="40">
        <v>1740140911</v>
      </c>
      <c r="E15" s="40"/>
      <c r="F15" s="40">
        <v>1669779856</v>
      </c>
      <c r="G15" s="41"/>
      <c r="H15" s="40">
        <v>1705783541</v>
      </c>
      <c r="I15" s="40"/>
      <c r="J15" s="40">
        <v>1634775472</v>
      </c>
      <c r="L15" s="52"/>
      <c r="M15" s="52"/>
      <c r="N15" s="52"/>
      <c r="O15" s="52"/>
      <c r="P15" s="52"/>
      <c r="Q15" s="52"/>
      <c r="R15" s="52"/>
      <c r="S15" s="52"/>
    </row>
    <row r="16" spans="1:19" s="10" customFormat="1" ht="23" x14ac:dyDescent="0.75">
      <c r="A16" s="18" t="s">
        <v>87</v>
      </c>
      <c r="C16" s="34"/>
      <c r="D16" s="40">
        <v>102814978</v>
      </c>
      <c r="E16" s="40"/>
      <c r="F16" s="40">
        <v>105462604</v>
      </c>
      <c r="G16" s="41"/>
      <c r="H16" s="40">
        <v>80735167</v>
      </c>
      <c r="I16" s="40"/>
      <c r="J16" s="40">
        <v>81024201</v>
      </c>
      <c r="L16" s="127"/>
      <c r="N16" s="127"/>
      <c r="O16" s="52"/>
      <c r="P16" s="127"/>
      <c r="Q16" s="52"/>
      <c r="R16" s="127"/>
      <c r="S16" s="52"/>
    </row>
    <row r="17" spans="1:19" s="10" customFormat="1" ht="23" x14ac:dyDescent="0.75">
      <c r="A17" s="21" t="s">
        <v>104</v>
      </c>
      <c r="B17" s="32"/>
      <c r="C17" s="34"/>
      <c r="D17" s="42">
        <f>SUM(D15:D16)</f>
        <v>1842955889</v>
      </c>
      <c r="E17" s="53"/>
      <c r="F17" s="42">
        <f>SUM(F15:F16)</f>
        <v>1775242460</v>
      </c>
      <c r="G17" s="41"/>
      <c r="H17" s="42">
        <f>SUM(H15:H16)</f>
        <v>1786518708</v>
      </c>
      <c r="I17" s="53"/>
      <c r="J17" s="42">
        <f>SUM(J15:J16)</f>
        <v>1715799673</v>
      </c>
      <c r="L17" s="52"/>
      <c r="M17" s="52"/>
      <c r="N17" s="52"/>
      <c r="O17" s="52"/>
      <c r="P17" s="52"/>
      <c r="Q17" s="52"/>
      <c r="R17" s="52"/>
      <c r="S17" s="52"/>
    </row>
    <row r="18" spans="1:19" s="10" customFormat="1" ht="23" x14ac:dyDescent="0.75">
      <c r="A18" s="33"/>
      <c r="B18" s="32"/>
      <c r="C18" s="34"/>
      <c r="D18" s="43"/>
      <c r="E18" s="43"/>
      <c r="F18" s="43"/>
      <c r="G18" s="41"/>
      <c r="H18" s="43"/>
      <c r="I18" s="68"/>
      <c r="J18" s="43"/>
      <c r="L18" s="52"/>
      <c r="M18" s="52"/>
      <c r="N18" s="52"/>
      <c r="O18" s="52"/>
      <c r="P18" s="52"/>
      <c r="Q18" s="52"/>
      <c r="R18" s="52"/>
      <c r="S18" s="52"/>
    </row>
    <row r="19" spans="1:19" s="10" customFormat="1" ht="23" x14ac:dyDescent="0.75">
      <c r="A19" s="11" t="s">
        <v>125</v>
      </c>
      <c r="B19" s="32"/>
      <c r="C19" s="34"/>
      <c r="D19" s="40">
        <f>D12-D17</f>
        <v>67974571</v>
      </c>
      <c r="E19" s="40"/>
      <c r="F19" s="40">
        <f>F12-F17</f>
        <v>66871837</v>
      </c>
      <c r="G19" s="41"/>
      <c r="H19" s="40">
        <f>H12-H17</f>
        <v>99244739</v>
      </c>
      <c r="I19" s="40"/>
      <c r="J19" s="40">
        <f>J12-J17</f>
        <v>94175185</v>
      </c>
      <c r="L19" s="52"/>
      <c r="M19" s="52"/>
      <c r="N19" s="52"/>
      <c r="O19" s="52"/>
      <c r="P19" s="52"/>
      <c r="Q19" s="52"/>
      <c r="R19" s="52"/>
      <c r="S19" s="52"/>
    </row>
    <row r="20" spans="1:19" s="10" customFormat="1" ht="23" x14ac:dyDescent="0.75">
      <c r="A20" s="10" t="s">
        <v>237</v>
      </c>
      <c r="B20" s="32"/>
      <c r="C20" s="34"/>
      <c r="D20" s="40">
        <v>1453336</v>
      </c>
      <c r="E20" s="40"/>
      <c r="F20" s="40">
        <v>2403294</v>
      </c>
      <c r="G20" s="40"/>
      <c r="H20" s="40">
        <v>1642488</v>
      </c>
      <c r="I20" s="40"/>
      <c r="J20" s="40">
        <v>2529854</v>
      </c>
      <c r="L20" s="52"/>
      <c r="M20" s="52"/>
      <c r="N20" s="52"/>
      <c r="O20" s="52"/>
      <c r="P20" s="52"/>
      <c r="Q20" s="52"/>
      <c r="R20" s="52"/>
      <c r="S20" s="52"/>
    </row>
    <row r="21" spans="1:19" s="10" customFormat="1" ht="23" x14ac:dyDescent="0.75">
      <c r="A21" s="10" t="s">
        <v>88</v>
      </c>
      <c r="B21" s="32"/>
      <c r="C21" s="34"/>
      <c r="D21" s="30">
        <v>1089524</v>
      </c>
      <c r="E21" s="53"/>
      <c r="F21" s="30">
        <v>1037160</v>
      </c>
      <c r="G21" s="41"/>
      <c r="H21" s="30">
        <v>794208</v>
      </c>
      <c r="I21" s="53"/>
      <c r="J21" s="30">
        <v>684163</v>
      </c>
      <c r="L21" s="52"/>
      <c r="M21" s="52"/>
      <c r="N21" s="52"/>
      <c r="O21" s="52"/>
      <c r="P21" s="52"/>
      <c r="Q21" s="52"/>
      <c r="R21" s="52"/>
      <c r="S21" s="52"/>
    </row>
    <row r="22" spans="1:19" s="10" customFormat="1" ht="23" x14ac:dyDescent="0.75">
      <c r="A22" s="11" t="s">
        <v>238</v>
      </c>
      <c r="B22" s="32"/>
      <c r="C22" s="34"/>
      <c r="D22" s="63">
        <f>D19+D20-D21</f>
        <v>68338383</v>
      </c>
      <c r="E22" s="63"/>
      <c r="F22" s="63">
        <f>F19+F20-F21</f>
        <v>68237971</v>
      </c>
      <c r="G22" s="41"/>
      <c r="H22" s="63">
        <f>H19+H20-H21</f>
        <v>100093019</v>
      </c>
      <c r="I22" s="63"/>
      <c r="J22" s="63">
        <f>J19+J20-J21</f>
        <v>96020876</v>
      </c>
      <c r="L22" s="52"/>
      <c r="M22" s="52"/>
      <c r="N22" s="52"/>
      <c r="O22" s="52"/>
      <c r="P22" s="52"/>
      <c r="Q22" s="52"/>
      <c r="R22" s="52"/>
      <c r="S22" s="52"/>
    </row>
    <row r="23" spans="1:19" s="10" customFormat="1" ht="23" x14ac:dyDescent="0.75">
      <c r="A23" s="10" t="s">
        <v>95</v>
      </c>
      <c r="B23" s="32">
        <v>8</v>
      </c>
      <c r="C23" s="34"/>
      <c r="D23" s="30">
        <v>12386333</v>
      </c>
      <c r="E23" s="53"/>
      <c r="F23" s="30">
        <v>12674524</v>
      </c>
      <c r="G23" s="41"/>
      <c r="H23" s="30">
        <v>12023840</v>
      </c>
      <c r="I23" s="53"/>
      <c r="J23" s="30">
        <v>12319072</v>
      </c>
      <c r="L23" s="52"/>
      <c r="M23" s="52"/>
      <c r="N23" s="52"/>
      <c r="O23" s="52"/>
      <c r="P23" s="52"/>
      <c r="Q23" s="52"/>
      <c r="R23" s="52"/>
      <c r="S23" s="52"/>
    </row>
    <row r="24" spans="1:19" s="10" customFormat="1" ht="23" x14ac:dyDescent="0.75">
      <c r="A24" s="11" t="s">
        <v>233</v>
      </c>
      <c r="B24" s="32"/>
      <c r="C24" s="34"/>
      <c r="D24" s="42">
        <f>D22-D23</f>
        <v>55952050</v>
      </c>
      <c r="E24" s="53"/>
      <c r="F24" s="42">
        <f>F22-F23</f>
        <v>55563447</v>
      </c>
      <c r="G24" s="41"/>
      <c r="H24" s="42">
        <f>H22-H23</f>
        <v>88069179</v>
      </c>
      <c r="I24" s="53"/>
      <c r="J24" s="42">
        <f>J22-J23</f>
        <v>83701804</v>
      </c>
      <c r="L24" s="52"/>
      <c r="M24" s="52"/>
      <c r="N24" s="52"/>
      <c r="O24" s="52"/>
      <c r="P24" s="52"/>
      <c r="Q24" s="52"/>
      <c r="R24" s="52"/>
      <c r="S24" s="52"/>
    </row>
    <row r="25" spans="1:19" s="10" customFormat="1" ht="23.5" thickBot="1" x14ac:dyDescent="0.8">
      <c r="A25" s="44" t="s">
        <v>108</v>
      </c>
      <c r="B25" s="32"/>
      <c r="C25" s="34"/>
      <c r="D25" s="64">
        <f>D24</f>
        <v>55952050</v>
      </c>
      <c r="E25" s="66"/>
      <c r="F25" s="64">
        <f>F24</f>
        <v>55563447</v>
      </c>
      <c r="G25" s="53"/>
      <c r="H25" s="64">
        <f>H24</f>
        <v>88069179</v>
      </c>
      <c r="I25" s="66"/>
      <c r="J25" s="64">
        <f>J24</f>
        <v>83701804</v>
      </c>
      <c r="L25" s="52"/>
      <c r="M25" s="52"/>
      <c r="N25" s="52"/>
      <c r="O25" s="52"/>
      <c r="P25" s="52"/>
      <c r="Q25" s="52"/>
      <c r="R25" s="52"/>
      <c r="S25" s="52"/>
    </row>
    <row r="26" spans="1:19" s="10" customFormat="1" ht="23.5" thickTop="1" x14ac:dyDescent="0.75">
      <c r="A26" s="33"/>
      <c r="B26" s="32"/>
      <c r="C26" s="34"/>
      <c r="D26" s="43"/>
      <c r="E26" s="43"/>
      <c r="F26" s="43"/>
      <c r="G26" s="41"/>
      <c r="H26" s="43"/>
      <c r="I26" s="63"/>
      <c r="J26" s="43"/>
      <c r="L26" s="52"/>
      <c r="M26" s="52"/>
      <c r="N26" s="52"/>
      <c r="O26" s="52"/>
      <c r="P26" s="52"/>
      <c r="Q26" s="52"/>
      <c r="R26" s="52"/>
      <c r="S26" s="52"/>
    </row>
    <row r="27" spans="1:19" s="10" customFormat="1" ht="23" x14ac:dyDescent="0.75">
      <c r="A27" s="44" t="s">
        <v>118</v>
      </c>
      <c r="B27" s="32"/>
      <c r="C27" s="34"/>
      <c r="D27" s="45"/>
      <c r="E27" s="45"/>
      <c r="F27" s="45"/>
      <c r="G27" s="46"/>
      <c r="H27" s="45"/>
      <c r="I27" s="45"/>
      <c r="J27" s="45"/>
      <c r="L27" s="52"/>
      <c r="M27" s="52"/>
      <c r="N27" s="52"/>
      <c r="O27" s="52"/>
      <c r="P27" s="52"/>
      <c r="Q27" s="52"/>
      <c r="R27" s="52"/>
      <c r="S27" s="52"/>
    </row>
    <row r="28" spans="1:19" s="10" customFormat="1" ht="23" x14ac:dyDescent="0.75">
      <c r="A28" s="18" t="s">
        <v>78</v>
      </c>
      <c r="B28" s="32"/>
      <c r="C28" s="34"/>
      <c r="D28" s="53">
        <v>57227052</v>
      </c>
      <c r="E28" s="53"/>
      <c r="F28" s="53">
        <v>56930718</v>
      </c>
      <c r="G28" s="53"/>
      <c r="H28" s="53">
        <v>88069179</v>
      </c>
      <c r="I28" s="53"/>
      <c r="J28" s="53">
        <v>83701804</v>
      </c>
      <c r="L28" s="52"/>
      <c r="M28" s="126"/>
      <c r="N28" s="52"/>
      <c r="O28" s="52"/>
      <c r="P28" s="52"/>
      <c r="Q28" s="52"/>
      <c r="R28" s="52"/>
      <c r="S28" s="52"/>
    </row>
    <row r="29" spans="1:19" s="10" customFormat="1" ht="23" x14ac:dyDescent="0.75">
      <c r="A29" s="18" t="s">
        <v>79</v>
      </c>
      <c r="B29" s="32"/>
      <c r="C29" s="34"/>
      <c r="D29" s="53">
        <v>-1275002</v>
      </c>
      <c r="E29" s="53"/>
      <c r="F29" s="53">
        <v>-1367271</v>
      </c>
      <c r="G29" s="53"/>
      <c r="H29" s="67">
        <v>0</v>
      </c>
      <c r="I29" s="67"/>
      <c r="J29" s="67">
        <v>0</v>
      </c>
      <c r="L29" s="52"/>
      <c r="M29" s="52"/>
      <c r="N29" s="52"/>
      <c r="O29" s="52"/>
      <c r="P29" s="52"/>
      <c r="Q29" s="52"/>
      <c r="R29" s="52"/>
      <c r="S29" s="52"/>
    </row>
    <row r="30" spans="1:19" s="10" customFormat="1" ht="23.5" thickBot="1" x14ac:dyDescent="0.8">
      <c r="A30" s="44" t="s">
        <v>233</v>
      </c>
      <c r="B30" s="32"/>
      <c r="C30" s="34"/>
      <c r="D30" s="97">
        <f>SUM(D28:D29)</f>
        <v>55952050</v>
      </c>
      <c r="E30" s="53"/>
      <c r="F30" s="97">
        <f>SUM(F28:F29)</f>
        <v>55563447</v>
      </c>
      <c r="G30" s="53"/>
      <c r="H30" s="97">
        <f>SUM(H28:H29)</f>
        <v>88069179</v>
      </c>
      <c r="I30" s="67"/>
      <c r="J30" s="97">
        <f>SUM(J28:J29)</f>
        <v>83701804</v>
      </c>
      <c r="L30" s="52"/>
      <c r="M30" s="52"/>
      <c r="N30" s="52"/>
      <c r="O30" s="52"/>
      <c r="P30" s="52"/>
      <c r="Q30" s="52"/>
      <c r="R30" s="52"/>
      <c r="S30" s="52"/>
    </row>
    <row r="31" spans="1:19" s="10" customFormat="1" ht="23.5" thickTop="1" x14ac:dyDescent="0.75">
      <c r="A31" s="33"/>
      <c r="B31" s="32"/>
      <c r="C31" s="34"/>
      <c r="D31" s="43"/>
      <c r="E31" s="43"/>
      <c r="F31" s="43"/>
      <c r="G31" s="41"/>
      <c r="H31" s="43"/>
      <c r="I31" s="66"/>
      <c r="J31" s="43"/>
      <c r="L31" s="52"/>
      <c r="M31" s="52"/>
      <c r="N31" s="52"/>
      <c r="O31" s="52"/>
      <c r="P31" s="52"/>
      <c r="Q31" s="52"/>
      <c r="R31" s="52"/>
      <c r="S31" s="52"/>
    </row>
    <row r="32" spans="1:19" s="10" customFormat="1" ht="23" x14ac:dyDescent="0.75">
      <c r="A32" s="44" t="s">
        <v>119</v>
      </c>
      <c r="B32" s="32"/>
      <c r="C32" s="34"/>
      <c r="D32" s="45"/>
      <c r="F32" s="45"/>
      <c r="H32" s="45"/>
      <c r="J32" s="29"/>
      <c r="L32" s="52"/>
      <c r="M32" s="52"/>
      <c r="N32" s="52"/>
      <c r="O32" s="52"/>
      <c r="P32" s="52"/>
      <c r="Q32" s="52"/>
      <c r="R32" s="52"/>
      <c r="S32" s="52"/>
    </row>
    <row r="33" spans="1:19" s="10" customFormat="1" ht="23" x14ac:dyDescent="0.75">
      <c r="A33" s="18" t="s">
        <v>78</v>
      </c>
      <c r="B33" s="32"/>
      <c r="C33" s="34"/>
      <c r="D33" s="29">
        <v>57227052</v>
      </c>
      <c r="E33" s="29"/>
      <c r="F33" s="29">
        <v>56930718</v>
      </c>
      <c r="G33" s="46"/>
      <c r="H33" s="29">
        <v>88069179</v>
      </c>
      <c r="I33" s="29"/>
      <c r="J33" s="29">
        <v>83701804</v>
      </c>
      <c r="L33" s="52"/>
      <c r="M33" s="52"/>
      <c r="N33" s="52"/>
      <c r="O33" s="52"/>
      <c r="P33" s="52"/>
      <c r="Q33" s="52"/>
      <c r="R33" s="52"/>
      <c r="S33" s="52"/>
    </row>
    <row r="34" spans="1:19" s="10" customFormat="1" ht="23" x14ac:dyDescent="0.75">
      <c r="A34" s="18" t="s">
        <v>79</v>
      </c>
      <c r="B34" s="32"/>
      <c r="C34" s="34"/>
      <c r="D34" s="53">
        <v>-1275002</v>
      </c>
      <c r="E34" s="53"/>
      <c r="F34" s="53">
        <v>-1367271</v>
      </c>
      <c r="G34" s="53"/>
      <c r="H34" s="67">
        <v>0</v>
      </c>
      <c r="I34" s="67"/>
      <c r="J34" s="67">
        <v>0</v>
      </c>
      <c r="L34" s="52"/>
      <c r="M34" s="52"/>
      <c r="N34" s="52"/>
      <c r="O34" s="52"/>
      <c r="P34" s="52"/>
      <c r="Q34" s="52"/>
      <c r="R34" s="52"/>
      <c r="S34" s="52"/>
    </row>
    <row r="35" spans="1:19" s="10" customFormat="1" ht="23.5" thickBot="1" x14ac:dyDescent="0.8">
      <c r="A35" s="44" t="s">
        <v>108</v>
      </c>
      <c r="B35" s="32"/>
      <c r="C35" s="34"/>
      <c r="D35" s="97">
        <f>SUM(D33:D34)</f>
        <v>55952050</v>
      </c>
      <c r="E35" s="53"/>
      <c r="F35" s="97">
        <f>SUM(F33:F34)</f>
        <v>55563447</v>
      </c>
      <c r="G35" s="53"/>
      <c r="H35" s="97">
        <f>SUM(H33:H34)</f>
        <v>88069179</v>
      </c>
      <c r="I35" s="67"/>
      <c r="J35" s="97">
        <f>SUM(J33:J34)</f>
        <v>83701804</v>
      </c>
      <c r="L35" s="52"/>
      <c r="M35" s="52"/>
      <c r="N35" s="52"/>
      <c r="O35" s="52"/>
      <c r="P35" s="52"/>
      <c r="Q35" s="52"/>
      <c r="R35" s="52"/>
      <c r="S35" s="52"/>
    </row>
    <row r="36" spans="1:19" s="10" customFormat="1" ht="23.5" thickTop="1" x14ac:dyDescent="0.75">
      <c r="A36" s="33"/>
      <c r="B36" s="32"/>
      <c r="C36" s="34"/>
      <c r="D36" s="43"/>
      <c r="E36" s="43"/>
      <c r="F36" s="43"/>
      <c r="G36" s="41"/>
      <c r="H36" s="43"/>
      <c r="I36" s="66"/>
      <c r="J36" s="43"/>
      <c r="L36" s="52"/>
      <c r="M36" s="52"/>
      <c r="N36" s="52"/>
      <c r="O36" s="52"/>
      <c r="P36" s="52"/>
      <c r="Q36" s="52"/>
      <c r="R36" s="52"/>
      <c r="S36" s="52"/>
    </row>
    <row r="37" spans="1:19" s="10" customFormat="1" ht="23" x14ac:dyDescent="0.75">
      <c r="A37" s="44" t="s">
        <v>155</v>
      </c>
      <c r="B37" s="32">
        <v>13</v>
      </c>
      <c r="C37" s="34"/>
      <c r="D37" s="45">
        <f>D28/D38</f>
        <v>9.5378420000000005E-2</v>
      </c>
      <c r="E37" s="69"/>
      <c r="F37" s="45">
        <f>F28/F38</f>
        <v>9.4884529999999995E-2</v>
      </c>
      <c r="G37" s="39"/>
      <c r="H37" s="45">
        <f>H28/H38</f>
        <v>0.14678196499999999</v>
      </c>
      <c r="I37" s="69"/>
      <c r="J37" s="45">
        <f>J28/J38</f>
        <v>0.13950300666666668</v>
      </c>
      <c r="L37" s="52"/>
      <c r="M37" s="52"/>
      <c r="N37" s="52"/>
      <c r="O37" s="52"/>
      <c r="P37" s="52"/>
      <c r="Q37" s="52"/>
      <c r="R37" s="52"/>
      <c r="S37" s="52"/>
    </row>
    <row r="38" spans="1:19" s="10" customFormat="1" ht="23" x14ac:dyDescent="0.75">
      <c r="A38" s="44" t="s">
        <v>89</v>
      </c>
      <c r="B38" s="32">
        <v>13</v>
      </c>
      <c r="C38" s="34"/>
      <c r="D38" s="47">
        <v>600000000</v>
      </c>
      <c r="E38" s="70"/>
      <c r="F38" s="47">
        <v>600000000</v>
      </c>
      <c r="G38" s="32"/>
      <c r="H38" s="47">
        <v>600000000</v>
      </c>
      <c r="I38" s="70"/>
      <c r="J38" s="47">
        <v>600000000</v>
      </c>
      <c r="L38" s="52"/>
      <c r="M38" s="52"/>
      <c r="N38" s="52"/>
      <c r="O38" s="52"/>
      <c r="P38" s="52"/>
      <c r="Q38" s="52"/>
      <c r="R38" s="52"/>
      <c r="S38" s="52"/>
    </row>
    <row r="39" spans="1:19" s="10" customFormat="1" ht="23" x14ac:dyDescent="0.75">
      <c r="A39" s="44"/>
      <c r="B39" s="32"/>
      <c r="C39" s="34"/>
      <c r="D39" s="47"/>
      <c r="E39" s="70"/>
      <c r="F39" s="47"/>
      <c r="G39" s="32"/>
      <c r="H39" s="47"/>
      <c r="I39" s="70"/>
      <c r="J39" s="47"/>
      <c r="L39" s="52"/>
      <c r="M39" s="52"/>
      <c r="N39" s="52"/>
      <c r="O39" s="52"/>
      <c r="P39" s="52"/>
      <c r="Q39" s="52"/>
      <c r="R39" s="52"/>
      <c r="S39" s="52"/>
    </row>
    <row r="40" spans="1:19" s="10" customFormat="1" ht="23" x14ac:dyDescent="0.75">
      <c r="A40" s="44"/>
      <c r="B40" s="32"/>
      <c r="C40" s="34"/>
      <c r="D40" s="47"/>
      <c r="E40" s="70"/>
      <c r="F40" s="47"/>
      <c r="G40" s="32"/>
      <c r="H40" s="47"/>
      <c r="I40" s="70"/>
      <c r="J40" s="47"/>
      <c r="L40" s="52"/>
      <c r="M40" s="52"/>
      <c r="N40" s="52"/>
      <c r="O40" s="52"/>
      <c r="P40" s="52"/>
      <c r="Q40" s="52"/>
      <c r="R40" s="52"/>
      <c r="S40" s="52"/>
    </row>
    <row r="41" spans="1:19" s="10" customFormat="1" ht="23" x14ac:dyDescent="0.75">
      <c r="A41" s="44"/>
      <c r="B41" s="32"/>
      <c r="C41" s="34"/>
      <c r="D41" s="47"/>
      <c r="E41" s="70"/>
      <c r="F41" s="47"/>
      <c r="G41" s="32"/>
      <c r="H41" s="47"/>
      <c r="I41" s="70"/>
      <c r="J41" s="47"/>
      <c r="L41" s="52"/>
      <c r="M41" s="52"/>
      <c r="N41" s="52"/>
      <c r="O41" s="52"/>
      <c r="P41" s="52"/>
      <c r="Q41" s="52"/>
      <c r="R41" s="52"/>
      <c r="S41" s="52"/>
    </row>
    <row r="42" spans="1:19" ht="23.15" customHeight="1" x14ac:dyDescent="0.75">
      <c r="B42" s="130"/>
      <c r="C42" s="130"/>
      <c r="D42" s="130"/>
      <c r="E42" s="130"/>
      <c r="F42" s="130"/>
      <c r="G42" s="130"/>
      <c r="H42" s="130"/>
      <c r="I42" s="130"/>
      <c r="J42" s="130"/>
      <c r="M42" s="52"/>
      <c r="N42" s="52"/>
      <c r="O42" s="52"/>
      <c r="P42" s="52"/>
      <c r="Q42" s="52"/>
      <c r="R42" s="52"/>
    </row>
    <row r="43" spans="1:19" ht="23.15" customHeight="1" x14ac:dyDescent="0.75">
      <c r="B43" s="130"/>
      <c r="C43" s="130"/>
      <c r="D43" s="130"/>
      <c r="E43" s="130"/>
      <c r="F43" s="130"/>
      <c r="G43" s="130"/>
      <c r="H43" s="130"/>
      <c r="I43" s="130"/>
      <c r="J43" s="130"/>
      <c r="M43" s="52"/>
      <c r="N43" s="52"/>
      <c r="O43" s="52"/>
      <c r="P43" s="52"/>
      <c r="Q43" s="52"/>
      <c r="R43" s="52"/>
    </row>
    <row r="44" spans="1:19" ht="23.15" customHeight="1" x14ac:dyDescent="0.75">
      <c r="A44" s="130" t="s">
        <v>136</v>
      </c>
      <c r="D44" s="202"/>
      <c r="F44" s="202"/>
      <c r="H44" s="202"/>
      <c r="J44" s="202"/>
      <c r="M44" s="52"/>
      <c r="N44" s="52"/>
      <c r="O44" s="52"/>
      <c r="P44" s="52"/>
      <c r="Q44" s="52"/>
      <c r="R44" s="52"/>
    </row>
    <row r="45" spans="1:19" ht="23.15" customHeight="1" x14ac:dyDescent="0.75">
      <c r="D45" s="202"/>
      <c r="F45" s="202"/>
      <c r="H45" s="202"/>
      <c r="J45" s="202"/>
      <c r="M45" s="52"/>
      <c r="N45" s="52"/>
      <c r="O45" s="52"/>
      <c r="P45" s="52"/>
      <c r="Q45" s="52"/>
      <c r="R45" s="52"/>
    </row>
    <row r="46" spans="1:19" ht="23.15" customHeight="1" x14ac:dyDescent="0.75">
      <c r="D46" s="202"/>
      <c r="F46" s="202"/>
      <c r="H46" s="202"/>
      <c r="J46" s="202"/>
      <c r="M46" s="52"/>
      <c r="N46" s="52"/>
      <c r="O46" s="52"/>
      <c r="P46" s="52"/>
      <c r="Q46" s="52"/>
      <c r="R46" s="52"/>
    </row>
    <row r="47" spans="1:19" ht="23.15" customHeight="1" x14ac:dyDescent="0.75">
      <c r="D47" s="202"/>
      <c r="M47" s="52"/>
      <c r="N47" s="52"/>
      <c r="O47" s="52"/>
      <c r="P47" s="52"/>
      <c r="Q47" s="52"/>
      <c r="R47" s="52"/>
    </row>
    <row r="48" spans="1:19" ht="23.15" customHeight="1" x14ac:dyDescent="0.75">
      <c r="A48" s="1"/>
    </row>
    <row r="49" spans="1:1" ht="23.15" customHeight="1" x14ac:dyDescent="0.75">
      <c r="A49" s="1"/>
    </row>
    <row r="50" spans="1:1" ht="23.15" customHeight="1" x14ac:dyDescent="0.75">
      <c r="A50" s="1"/>
    </row>
    <row r="51" spans="1:1" ht="23.15" customHeight="1" x14ac:dyDescent="0.75">
      <c r="A51" s="1"/>
    </row>
    <row r="52" spans="1:1" ht="23.15" customHeight="1" x14ac:dyDescent="0.75">
      <c r="A52" s="1"/>
    </row>
    <row r="53" spans="1:1" ht="23.15" customHeight="1" x14ac:dyDescent="0.75">
      <c r="A53" s="1"/>
    </row>
    <row r="54" spans="1:1" ht="23.15" customHeight="1" x14ac:dyDescent="0.75">
      <c r="A54" s="1"/>
    </row>
    <row r="55" spans="1:1" ht="23.15" customHeight="1" x14ac:dyDescent="0.75">
      <c r="A55" s="1"/>
    </row>
    <row r="56" spans="1:1" ht="23.15" customHeight="1" x14ac:dyDescent="0.75">
      <c r="A56" s="1"/>
    </row>
    <row r="57" spans="1:1" ht="23.15" customHeight="1" x14ac:dyDescent="0.75">
      <c r="A57" s="1"/>
    </row>
    <row r="58" spans="1:1" ht="23.15" customHeight="1" x14ac:dyDescent="0.75">
      <c r="A58" s="1"/>
    </row>
    <row r="59" spans="1:1" ht="23.15" customHeight="1" x14ac:dyDescent="0.75">
      <c r="A59" s="1"/>
    </row>
    <row r="60" spans="1:1" ht="23.15" customHeight="1" x14ac:dyDescent="0.75">
      <c r="A60" s="1"/>
    </row>
    <row r="61" spans="1:1" ht="23.15" customHeight="1" x14ac:dyDescent="0.75">
      <c r="A61" s="1"/>
    </row>
    <row r="62" spans="1:1" ht="23.15" customHeight="1" x14ac:dyDescent="0.75">
      <c r="A62" s="1"/>
    </row>
    <row r="63" spans="1:1" ht="23.15" customHeight="1" x14ac:dyDescent="0.75">
      <c r="A63" s="1"/>
    </row>
    <row r="64" spans="1:1" ht="23.15" customHeight="1" x14ac:dyDescent="0.75">
      <c r="A64" s="1"/>
    </row>
    <row r="65" spans="1:1" ht="23.15" customHeight="1" x14ac:dyDescent="0.75">
      <c r="A65" s="1"/>
    </row>
    <row r="66" spans="1:1" x14ac:dyDescent="0.75">
      <c r="A66" s="1"/>
    </row>
    <row r="67" spans="1:1" ht="24" customHeight="1" x14ac:dyDescent="0.75">
      <c r="A67" s="1"/>
    </row>
    <row r="68" spans="1:1" ht="24" customHeight="1" x14ac:dyDescent="0.75">
      <c r="A68" s="1"/>
    </row>
    <row r="69" spans="1:1" ht="24" customHeight="1" x14ac:dyDescent="0.75">
      <c r="A69" s="1"/>
    </row>
    <row r="70" spans="1:1" ht="24" customHeight="1" x14ac:dyDescent="0.75">
      <c r="A70" s="1"/>
    </row>
    <row r="71" spans="1:1" ht="24" customHeight="1" x14ac:dyDescent="0.75">
      <c r="A71" s="1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3" top="1" bottom="0.5" header="0.5" footer="0.3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2432D-1B23-44DA-884B-F62D7D4368F5}">
  <sheetPr>
    <tabColor rgb="FF00B050"/>
  </sheetPr>
  <dimension ref="A1:S71"/>
  <sheetViews>
    <sheetView topLeftCell="A30" zoomScale="70" zoomScaleNormal="70" zoomScaleSheetLayoutView="70" workbookViewId="0">
      <selection activeCell="R7" sqref="R7"/>
    </sheetView>
  </sheetViews>
  <sheetFormatPr defaultColWidth="9.09765625" defaultRowHeight="20" x14ac:dyDescent="0.75"/>
  <cols>
    <col min="1" max="1" width="51.59765625" style="7" customWidth="1"/>
    <col min="2" max="2" width="9.3984375" style="1" bestFit="1" customWidth="1"/>
    <col min="3" max="3" width="1.59765625" style="1" customWidth="1"/>
    <col min="4" max="4" width="16.3984375" style="1" customWidth="1"/>
    <col min="5" max="5" width="1.59765625" style="1" customWidth="1"/>
    <col min="6" max="6" width="16.3984375" style="1" customWidth="1"/>
    <col min="7" max="7" width="1.59765625" style="1" customWidth="1"/>
    <col min="8" max="8" width="16.3984375" style="1" customWidth="1"/>
    <col min="9" max="9" width="1.59765625" style="1" customWidth="1"/>
    <col min="10" max="10" width="16.3984375" style="1" customWidth="1"/>
    <col min="11" max="11" width="5" style="1" customWidth="1"/>
    <col min="12" max="12" width="4.09765625" style="83" bestFit="1" customWidth="1"/>
    <col min="13" max="13" width="4.09765625" style="83" customWidth="1"/>
    <col min="14" max="14" width="5.59765625" style="83" bestFit="1" customWidth="1"/>
    <col min="15" max="15" width="5.19921875" style="83" customWidth="1"/>
    <col min="16" max="16" width="5.69921875" style="83" customWidth="1"/>
    <col min="17" max="17" width="5.19921875" style="83" customWidth="1"/>
    <col min="18" max="18" width="4.09765625" style="83" bestFit="1" customWidth="1"/>
    <col min="19" max="19" width="5.19921875" style="83" customWidth="1"/>
    <col min="20" max="16384" width="9.09765625" style="1"/>
  </cols>
  <sheetData>
    <row r="1" spans="1:19" ht="24" customHeight="1" x14ac:dyDescent="0.75">
      <c r="A1" s="221" t="s">
        <v>138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9" ht="24" customHeight="1" x14ac:dyDescent="0.75">
      <c r="A2" s="221" t="s">
        <v>239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9" ht="27.5" customHeight="1" x14ac:dyDescent="0.75">
      <c r="A3" s="221" t="s">
        <v>244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9" ht="24" customHeight="1" x14ac:dyDescent="0.75">
      <c r="A4" s="222" t="s">
        <v>107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19" s="10" customFormat="1" ht="18" customHeight="1" x14ac:dyDescent="0.75">
      <c r="A5" s="223" t="s">
        <v>57</v>
      </c>
      <c r="B5" s="223"/>
      <c r="C5" s="223"/>
      <c r="D5" s="223"/>
      <c r="E5" s="223"/>
      <c r="F5" s="223"/>
      <c r="G5" s="223"/>
      <c r="H5" s="223"/>
      <c r="I5" s="223"/>
      <c r="J5" s="223"/>
      <c r="L5" s="52"/>
      <c r="M5" s="52"/>
      <c r="N5" s="52"/>
      <c r="O5" s="52"/>
      <c r="P5" s="52"/>
      <c r="Q5" s="52"/>
      <c r="R5" s="52"/>
      <c r="S5" s="52"/>
    </row>
    <row r="6" spans="1:19" s="2" customFormat="1" ht="9.65" customHeight="1" x14ac:dyDescent="0.75">
      <c r="A6" s="3"/>
      <c r="L6" s="83"/>
      <c r="M6" s="52"/>
      <c r="N6" s="52"/>
      <c r="O6" s="52"/>
      <c r="P6" s="52"/>
      <c r="Q6" s="52"/>
      <c r="R6" s="52"/>
      <c r="S6" s="83"/>
    </row>
    <row r="7" spans="1:19" s="10" customFormat="1" ht="23" x14ac:dyDescent="0.75">
      <c r="A7" s="17"/>
      <c r="B7" s="65" t="s">
        <v>31</v>
      </c>
      <c r="C7" s="32"/>
      <c r="D7" s="224" t="s">
        <v>0</v>
      </c>
      <c r="E7" s="224"/>
      <c r="F7" s="224"/>
      <c r="G7" s="65"/>
      <c r="H7" s="227" t="s">
        <v>29</v>
      </c>
      <c r="I7" s="227"/>
      <c r="J7" s="227"/>
      <c r="L7" s="52"/>
      <c r="M7" s="52"/>
      <c r="N7" s="52"/>
      <c r="O7" s="52"/>
      <c r="P7" s="52"/>
      <c r="Q7" s="52"/>
      <c r="R7" s="52"/>
      <c r="S7" s="52"/>
    </row>
    <row r="8" spans="1:19" s="10" customFormat="1" ht="23" x14ac:dyDescent="0.75">
      <c r="A8" s="17"/>
      <c r="C8" s="34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52"/>
      <c r="M8" s="52"/>
      <c r="N8" s="52"/>
      <c r="O8" s="52"/>
      <c r="P8" s="52"/>
      <c r="Q8" s="52"/>
      <c r="R8" s="52"/>
      <c r="S8" s="52"/>
    </row>
    <row r="9" spans="1:19" s="10" customFormat="1" ht="23" x14ac:dyDescent="0.75">
      <c r="A9" s="17" t="s">
        <v>105</v>
      </c>
      <c r="B9" s="32"/>
      <c r="C9" s="34"/>
      <c r="D9" s="34"/>
      <c r="E9" s="38"/>
      <c r="F9" s="34"/>
      <c r="G9" s="34"/>
      <c r="H9" s="34"/>
      <c r="I9" s="39"/>
      <c r="J9" s="39"/>
      <c r="L9" s="52"/>
      <c r="M9" s="52"/>
      <c r="N9" s="52"/>
      <c r="O9" s="52"/>
      <c r="P9" s="52"/>
      <c r="Q9" s="52"/>
      <c r="R9" s="52"/>
      <c r="S9" s="52"/>
    </row>
    <row r="10" spans="1:19" s="10" customFormat="1" ht="23" x14ac:dyDescent="0.75">
      <c r="A10" s="18" t="s">
        <v>86</v>
      </c>
      <c r="B10" s="22"/>
      <c r="C10" s="34"/>
      <c r="D10" s="40">
        <v>3792140562</v>
      </c>
      <c r="E10" s="40"/>
      <c r="F10" s="40">
        <v>3572805887</v>
      </c>
      <c r="G10" s="41"/>
      <c r="H10" s="40">
        <v>3652110481</v>
      </c>
      <c r="I10" s="40"/>
      <c r="J10" s="40">
        <v>3416948764</v>
      </c>
      <c r="L10" s="127"/>
      <c r="N10" s="127"/>
      <c r="O10" s="52"/>
      <c r="P10" s="127"/>
      <c r="Q10" s="52"/>
      <c r="R10" s="127"/>
      <c r="S10" s="52"/>
    </row>
    <row r="11" spans="1:19" s="10" customFormat="1" ht="23" x14ac:dyDescent="0.75">
      <c r="A11" s="18" t="s">
        <v>12</v>
      </c>
      <c r="B11" s="22"/>
      <c r="C11" s="34"/>
      <c r="D11" s="40">
        <v>1112413</v>
      </c>
      <c r="E11" s="40"/>
      <c r="F11" s="40">
        <v>1129186</v>
      </c>
      <c r="G11" s="41"/>
      <c r="H11" s="40">
        <f>57952631</f>
        <v>57952631</v>
      </c>
      <c r="I11" s="40"/>
      <c r="J11" s="40">
        <v>54330560</v>
      </c>
      <c r="L11" s="52"/>
      <c r="M11" s="52"/>
      <c r="N11" s="52"/>
      <c r="O11" s="52"/>
      <c r="P11" s="52"/>
      <c r="Q11" s="52"/>
      <c r="R11" s="52"/>
      <c r="S11" s="52"/>
    </row>
    <row r="12" spans="1:19" s="10" customFormat="1" ht="23" x14ac:dyDescent="0.75">
      <c r="A12" s="21" t="s">
        <v>51</v>
      </c>
      <c r="B12" s="32"/>
      <c r="C12" s="34"/>
      <c r="D12" s="42">
        <f>SUM(D10:D11)</f>
        <v>3793252975</v>
      </c>
      <c r="E12" s="53"/>
      <c r="F12" s="42">
        <f>SUM(F10:F11)</f>
        <v>3573935073</v>
      </c>
      <c r="G12" s="41"/>
      <c r="H12" s="42">
        <f>SUM(H10:H11)</f>
        <v>3710063112</v>
      </c>
      <c r="I12" s="53"/>
      <c r="J12" s="42">
        <f>SUM(J10:J11)</f>
        <v>3471279324</v>
      </c>
      <c r="L12" s="52"/>
      <c r="M12" s="52"/>
      <c r="N12" s="52"/>
      <c r="O12" s="52"/>
      <c r="P12" s="52"/>
      <c r="Q12" s="52"/>
      <c r="R12" s="52"/>
      <c r="S12" s="52"/>
    </row>
    <row r="13" spans="1:19" s="10" customFormat="1" ht="23" x14ac:dyDescent="0.75">
      <c r="A13" s="33"/>
      <c r="B13" s="32"/>
      <c r="C13" s="34"/>
      <c r="D13" s="43"/>
      <c r="E13" s="43"/>
      <c r="F13" s="43"/>
      <c r="G13" s="41"/>
      <c r="H13" s="43"/>
      <c r="I13" s="43"/>
      <c r="J13" s="43"/>
      <c r="L13" s="52"/>
      <c r="M13" s="52"/>
      <c r="N13" s="52"/>
      <c r="O13" s="52"/>
      <c r="P13" s="52"/>
      <c r="Q13" s="52"/>
      <c r="R13" s="52"/>
      <c r="S13" s="52"/>
    </row>
    <row r="14" spans="1:19" s="10" customFormat="1" ht="23" x14ac:dyDescent="0.75">
      <c r="A14" s="17" t="s">
        <v>52</v>
      </c>
      <c r="C14" s="34"/>
      <c r="D14" s="43"/>
      <c r="E14" s="43"/>
      <c r="F14" s="43"/>
      <c r="G14" s="41"/>
      <c r="H14" s="43"/>
      <c r="I14" s="43"/>
      <c r="J14" s="43"/>
      <c r="R14" s="52"/>
      <c r="S14" s="52"/>
    </row>
    <row r="15" spans="1:19" s="10" customFormat="1" ht="23" x14ac:dyDescent="0.75">
      <c r="A15" s="18" t="s">
        <v>59</v>
      </c>
      <c r="B15" s="22"/>
      <c r="C15" s="34"/>
      <c r="D15" s="40">
        <v>3458039728</v>
      </c>
      <c r="E15" s="40"/>
      <c r="F15" s="40">
        <v>3231889945</v>
      </c>
      <c r="G15" s="41"/>
      <c r="H15" s="40">
        <v>3388316519</v>
      </c>
      <c r="I15" s="40"/>
      <c r="J15" s="40">
        <v>3159845234</v>
      </c>
      <c r="L15" s="52"/>
      <c r="M15" s="52"/>
      <c r="N15" s="52"/>
      <c r="O15" s="52"/>
      <c r="P15" s="52"/>
      <c r="Q15" s="52"/>
      <c r="R15" s="52"/>
      <c r="S15" s="52"/>
    </row>
    <row r="16" spans="1:19" s="10" customFormat="1" ht="23" x14ac:dyDescent="0.75">
      <c r="A16" s="18" t="s">
        <v>87</v>
      </c>
      <c r="C16" s="34"/>
      <c r="D16" s="40">
        <v>203364375</v>
      </c>
      <c r="E16" s="40"/>
      <c r="F16" s="40">
        <v>211718988</v>
      </c>
      <c r="G16" s="41"/>
      <c r="H16" s="40">
        <v>157733935</v>
      </c>
      <c r="I16" s="40"/>
      <c r="J16" s="40">
        <v>158648821</v>
      </c>
      <c r="L16" s="127"/>
      <c r="N16" s="127"/>
      <c r="O16" s="52"/>
      <c r="P16" s="127"/>
      <c r="Q16" s="52"/>
      <c r="R16" s="127"/>
      <c r="S16" s="52"/>
    </row>
    <row r="17" spans="1:19" s="10" customFormat="1" ht="23" x14ac:dyDescent="0.75">
      <c r="A17" s="21" t="s">
        <v>104</v>
      </c>
      <c r="B17" s="32"/>
      <c r="C17" s="34"/>
      <c r="D17" s="42">
        <f>SUM(D15:D16)</f>
        <v>3661404103</v>
      </c>
      <c r="E17" s="53"/>
      <c r="F17" s="42">
        <f>SUM(F15:F16)</f>
        <v>3443608933</v>
      </c>
      <c r="G17" s="41"/>
      <c r="H17" s="42">
        <f>SUM(H15:H16)</f>
        <v>3546050454</v>
      </c>
      <c r="I17" s="53"/>
      <c r="J17" s="42">
        <f>SUM(J15:J16)</f>
        <v>3318494055</v>
      </c>
      <c r="L17" s="52"/>
      <c r="M17" s="52"/>
      <c r="N17" s="52"/>
      <c r="O17" s="52"/>
      <c r="P17" s="52"/>
      <c r="Q17" s="52"/>
      <c r="R17" s="52"/>
      <c r="S17" s="52"/>
    </row>
    <row r="18" spans="1:19" s="10" customFormat="1" ht="23" x14ac:dyDescent="0.75">
      <c r="A18" s="33"/>
      <c r="B18" s="32"/>
      <c r="C18" s="34"/>
      <c r="D18" s="43"/>
      <c r="E18" s="43"/>
      <c r="F18" s="43"/>
      <c r="G18" s="41"/>
      <c r="H18" s="43"/>
      <c r="I18" s="68"/>
      <c r="J18" s="43"/>
      <c r="L18" s="52"/>
      <c r="M18" s="52"/>
      <c r="N18" s="52"/>
      <c r="O18" s="52"/>
      <c r="P18" s="52"/>
      <c r="Q18" s="52"/>
      <c r="R18" s="52"/>
      <c r="S18" s="52"/>
    </row>
    <row r="19" spans="1:19" s="10" customFormat="1" ht="23" x14ac:dyDescent="0.75">
      <c r="A19" s="11" t="s">
        <v>125</v>
      </c>
      <c r="B19" s="32"/>
      <c r="C19" s="34"/>
      <c r="D19" s="40">
        <f>D12-D17</f>
        <v>131848872</v>
      </c>
      <c r="E19" s="40"/>
      <c r="F19" s="40">
        <f>F12-F17</f>
        <v>130326140</v>
      </c>
      <c r="G19" s="41"/>
      <c r="H19" s="40">
        <f>H12-H17</f>
        <v>164012658</v>
      </c>
      <c r="I19" s="40"/>
      <c r="J19" s="40">
        <f>J12-J17</f>
        <v>152785269</v>
      </c>
      <c r="L19" s="52"/>
      <c r="M19" s="52"/>
      <c r="N19" s="52"/>
      <c r="O19" s="52"/>
      <c r="P19" s="52"/>
      <c r="Q19" s="52"/>
      <c r="R19" s="52"/>
      <c r="S19" s="52"/>
    </row>
    <row r="20" spans="1:19" s="10" customFormat="1" ht="23" x14ac:dyDescent="0.75">
      <c r="A20" s="10" t="s">
        <v>237</v>
      </c>
      <c r="B20" s="32"/>
      <c r="C20" s="34"/>
      <c r="D20" s="40">
        <v>4358031</v>
      </c>
      <c r="E20" s="40"/>
      <c r="F20" s="40">
        <v>4850783</v>
      </c>
      <c r="G20" s="41"/>
      <c r="H20" s="40">
        <v>4802128</v>
      </c>
      <c r="I20" s="40"/>
      <c r="J20" s="40">
        <v>5104721</v>
      </c>
      <c r="L20" s="52"/>
      <c r="M20" s="52"/>
      <c r="N20" s="52"/>
      <c r="O20" s="52"/>
      <c r="P20" s="52"/>
      <c r="Q20" s="52"/>
      <c r="R20" s="52"/>
      <c r="S20" s="52"/>
    </row>
    <row r="21" spans="1:19" s="10" customFormat="1" ht="23" x14ac:dyDescent="0.75">
      <c r="A21" s="10" t="s">
        <v>88</v>
      </c>
      <c r="B21" s="32"/>
      <c r="C21" s="34"/>
      <c r="D21" s="30">
        <v>2237464</v>
      </c>
      <c r="E21" s="53"/>
      <c r="F21" s="30">
        <v>2117963</v>
      </c>
      <c r="G21" s="41"/>
      <c r="H21" s="30">
        <v>1617775</v>
      </c>
      <c r="I21" s="53"/>
      <c r="J21" s="30">
        <v>1395552</v>
      </c>
      <c r="L21" s="52"/>
      <c r="M21" s="52"/>
      <c r="N21" s="52"/>
      <c r="O21" s="52"/>
      <c r="P21" s="52"/>
      <c r="Q21" s="52"/>
      <c r="R21" s="52"/>
      <c r="S21" s="52"/>
    </row>
    <row r="22" spans="1:19" s="10" customFormat="1" ht="23" x14ac:dyDescent="0.75">
      <c r="A22" s="11" t="s">
        <v>238</v>
      </c>
      <c r="B22" s="32"/>
      <c r="C22" s="34"/>
      <c r="D22" s="63">
        <f>D19+D20-D21</f>
        <v>133969439</v>
      </c>
      <c r="E22" s="63"/>
      <c r="F22" s="63">
        <f>F19+F20-F21</f>
        <v>133058960</v>
      </c>
      <c r="G22" s="41"/>
      <c r="H22" s="63">
        <f>H19+H20-H21</f>
        <v>167197011</v>
      </c>
      <c r="I22" s="63"/>
      <c r="J22" s="63">
        <f>J19+J20-J21</f>
        <v>156494438</v>
      </c>
      <c r="L22" s="52"/>
      <c r="M22" s="52"/>
      <c r="N22" s="52"/>
      <c r="O22" s="52"/>
      <c r="P22" s="52"/>
      <c r="Q22" s="52"/>
      <c r="R22" s="52"/>
      <c r="S22" s="52"/>
    </row>
    <row r="23" spans="1:19" s="10" customFormat="1" ht="23" x14ac:dyDescent="0.75">
      <c r="A23" s="10" t="s">
        <v>95</v>
      </c>
      <c r="B23" s="32">
        <v>8</v>
      </c>
      <c r="C23" s="34"/>
      <c r="D23" s="30">
        <v>24850848</v>
      </c>
      <c r="E23" s="53"/>
      <c r="F23" s="30">
        <v>25031615</v>
      </c>
      <c r="G23" s="41"/>
      <c r="H23" s="30">
        <v>24784766</v>
      </c>
      <c r="I23" s="53"/>
      <c r="J23" s="30">
        <v>23729133</v>
      </c>
      <c r="L23" s="52"/>
      <c r="M23" s="52"/>
      <c r="N23" s="52"/>
      <c r="O23" s="52"/>
      <c r="P23" s="52"/>
      <c r="Q23" s="52"/>
      <c r="R23" s="52"/>
      <c r="S23" s="52"/>
    </row>
    <row r="24" spans="1:19" s="10" customFormat="1" ht="23" x14ac:dyDescent="0.75">
      <c r="A24" s="11" t="s">
        <v>233</v>
      </c>
      <c r="B24" s="32"/>
      <c r="C24" s="34"/>
      <c r="D24" s="42">
        <f>D22-D23</f>
        <v>109118591</v>
      </c>
      <c r="E24" s="53"/>
      <c r="F24" s="42">
        <f>F22-F23</f>
        <v>108027345</v>
      </c>
      <c r="G24" s="41"/>
      <c r="H24" s="42">
        <f>H22-H23</f>
        <v>142412245</v>
      </c>
      <c r="I24" s="53"/>
      <c r="J24" s="42">
        <f>J22-J23</f>
        <v>132765305</v>
      </c>
      <c r="L24" s="52"/>
      <c r="M24" s="52"/>
      <c r="N24" s="52"/>
      <c r="O24" s="52"/>
      <c r="P24" s="52"/>
      <c r="Q24" s="52"/>
      <c r="R24" s="52"/>
      <c r="S24" s="52"/>
    </row>
    <row r="25" spans="1:19" s="10" customFormat="1" ht="23.5" thickBot="1" x14ac:dyDescent="0.8">
      <c r="A25" s="44" t="s">
        <v>108</v>
      </c>
      <c r="B25" s="32"/>
      <c r="C25" s="34"/>
      <c r="D25" s="64">
        <f>D24</f>
        <v>109118591</v>
      </c>
      <c r="E25" s="66"/>
      <c r="F25" s="64">
        <f>F24</f>
        <v>108027345</v>
      </c>
      <c r="G25" s="53"/>
      <c r="H25" s="64">
        <f>H24</f>
        <v>142412245</v>
      </c>
      <c r="I25" s="66"/>
      <c r="J25" s="64">
        <f>J24</f>
        <v>132765305</v>
      </c>
      <c r="L25" s="52"/>
      <c r="M25" s="52"/>
      <c r="N25" s="52"/>
      <c r="O25" s="52"/>
      <c r="P25" s="52"/>
      <c r="Q25" s="52"/>
      <c r="R25" s="52"/>
      <c r="S25" s="52"/>
    </row>
    <row r="26" spans="1:19" s="10" customFormat="1" ht="23.5" thickTop="1" x14ac:dyDescent="0.75">
      <c r="A26" s="33"/>
      <c r="B26" s="32"/>
      <c r="C26" s="34"/>
      <c r="D26" s="43"/>
      <c r="E26" s="43"/>
      <c r="F26" s="43"/>
      <c r="G26" s="41"/>
      <c r="H26" s="43"/>
      <c r="I26" s="63"/>
      <c r="J26" s="43"/>
      <c r="L26" s="52"/>
      <c r="M26" s="52"/>
      <c r="N26" s="52"/>
      <c r="O26" s="52"/>
      <c r="P26" s="52"/>
      <c r="Q26" s="52"/>
      <c r="R26" s="52"/>
      <c r="S26" s="52"/>
    </row>
    <row r="27" spans="1:19" s="10" customFormat="1" ht="23" x14ac:dyDescent="0.75">
      <c r="A27" s="44" t="s">
        <v>118</v>
      </c>
      <c r="B27" s="32"/>
      <c r="C27" s="34"/>
      <c r="D27" s="45"/>
      <c r="E27" s="45"/>
      <c r="F27" s="45"/>
      <c r="G27" s="46"/>
      <c r="H27" s="45"/>
      <c r="I27" s="45"/>
      <c r="J27" s="45"/>
      <c r="L27" s="52"/>
      <c r="M27" s="52"/>
      <c r="N27" s="52"/>
      <c r="O27" s="52"/>
      <c r="P27" s="52"/>
      <c r="Q27" s="52"/>
      <c r="R27" s="52"/>
      <c r="S27" s="52"/>
    </row>
    <row r="28" spans="1:19" s="10" customFormat="1" ht="23" x14ac:dyDescent="0.75">
      <c r="A28" s="18" t="s">
        <v>78</v>
      </c>
      <c r="B28" s="32"/>
      <c r="C28" s="34"/>
      <c r="D28" s="53">
        <v>112262738</v>
      </c>
      <c r="E28" s="53"/>
      <c r="F28" s="53">
        <v>111974065</v>
      </c>
      <c r="G28" s="53"/>
      <c r="H28" s="53">
        <f>H24</f>
        <v>142412245</v>
      </c>
      <c r="I28" s="53"/>
      <c r="J28" s="53">
        <v>132765305</v>
      </c>
      <c r="L28" s="52"/>
      <c r="M28" s="52"/>
      <c r="N28" s="52"/>
      <c r="O28" s="52"/>
      <c r="P28" s="52"/>
      <c r="Q28" s="52"/>
      <c r="R28" s="52"/>
      <c r="S28" s="52"/>
    </row>
    <row r="29" spans="1:19" s="10" customFormat="1" ht="23" x14ac:dyDescent="0.75">
      <c r="A29" s="18" t="s">
        <v>79</v>
      </c>
      <c r="B29" s="32"/>
      <c r="C29" s="34"/>
      <c r="D29" s="53">
        <v>-3144147</v>
      </c>
      <c r="E29" s="53"/>
      <c r="F29" s="53">
        <v>-3946720</v>
      </c>
      <c r="G29" s="53"/>
      <c r="H29" s="67">
        <v>0</v>
      </c>
      <c r="I29" s="67"/>
      <c r="J29" s="67">
        <v>0</v>
      </c>
      <c r="L29" s="52"/>
      <c r="M29" s="52"/>
      <c r="N29" s="52"/>
      <c r="O29" s="52"/>
      <c r="P29" s="52"/>
      <c r="Q29" s="52"/>
      <c r="R29" s="52"/>
      <c r="S29" s="52"/>
    </row>
    <row r="30" spans="1:19" s="10" customFormat="1" ht="23.5" thickBot="1" x14ac:dyDescent="0.8">
      <c r="A30" s="44" t="s">
        <v>233</v>
      </c>
      <c r="B30" s="32"/>
      <c r="C30" s="34"/>
      <c r="D30" s="97">
        <f>SUM(D28:D29)</f>
        <v>109118591</v>
      </c>
      <c r="E30" s="53"/>
      <c r="F30" s="97">
        <f>SUM(F28:F29)</f>
        <v>108027345</v>
      </c>
      <c r="G30" s="53"/>
      <c r="H30" s="97">
        <f>SUM(H28:H29)</f>
        <v>142412245</v>
      </c>
      <c r="I30" s="67"/>
      <c r="J30" s="97">
        <f>SUM(J28:J29)</f>
        <v>132765305</v>
      </c>
      <c r="L30" s="52"/>
      <c r="M30" s="52"/>
      <c r="N30" s="52"/>
      <c r="O30" s="52"/>
      <c r="P30" s="52"/>
      <c r="Q30" s="52"/>
      <c r="R30" s="52"/>
      <c r="S30" s="52"/>
    </row>
    <row r="31" spans="1:19" s="10" customFormat="1" ht="23.5" thickTop="1" x14ac:dyDescent="0.75">
      <c r="A31" s="33"/>
      <c r="B31" s="32"/>
      <c r="C31" s="34"/>
      <c r="D31" s="43"/>
      <c r="E31" s="43"/>
      <c r="F31" s="43"/>
      <c r="G31" s="41"/>
      <c r="H31" s="43"/>
      <c r="I31" s="66"/>
      <c r="J31" s="43"/>
      <c r="L31" s="52"/>
      <c r="M31" s="52"/>
      <c r="N31" s="52"/>
      <c r="O31" s="52"/>
      <c r="P31" s="52"/>
      <c r="Q31" s="52"/>
      <c r="R31" s="52"/>
      <c r="S31" s="52"/>
    </row>
    <row r="32" spans="1:19" s="10" customFormat="1" ht="23" x14ac:dyDescent="0.75">
      <c r="A32" s="44" t="s">
        <v>119</v>
      </c>
      <c r="B32" s="32"/>
      <c r="C32" s="34"/>
      <c r="D32" s="45"/>
      <c r="F32" s="45"/>
      <c r="H32" s="45"/>
      <c r="J32" s="29"/>
      <c r="L32" s="52"/>
      <c r="M32" s="52"/>
      <c r="N32" s="52"/>
      <c r="O32" s="52"/>
      <c r="P32" s="52"/>
      <c r="Q32" s="52"/>
      <c r="R32" s="52"/>
      <c r="S32" s="52"/>
    </row>
    <row r="33" spans="1:19" s="10" customFormat="1" ht="23" x14ac:dyDescent="0.75">
      <c r="A33" s="18" t="s">
        <v>78</v>
      </c>
      <c r="B33" s="32"/>
      <c r="C33" s="34"/>
      <c r="D33" s="29">
        <v>112262738</v>
      </c>
      <c r="E33" s="29"/>
      <c r="F33" s="29">
        <v>111974065</v>
      </c>
      <c r="G33" s="46"/>
      <c r="H33" s="29">
        <f>H25</f>
        <v>142412245</v>
      </c>
      <c r="I33" s="29"/>
      <c r="J33" s="29">
        <v>132765305</v>
      </c>
      <c r="L33" s="52"/>
      <c r="M33" s="52"/>
      <c r="N33" s="52"/>
      <c r="O33" s="52"/>
      <c r="P33" s="52"/>
      <c r="Q33" s="52"/>
      <c r="R33" s="52"/>
      <c r="S33" s="52"/>
    </row>
    <row r="34" spans="1:19" s="10" customFormat="1" ht="23" x14ac:dyDescent="0.75">
      <c r="A34" s="18" t="s">
        <v>79</v>
      </c>
      <c r="B34" s="32"/>
      <c r="C34" s="34"/>
      <c r="D34" s="53">
        <v>-3144147</v>
      </c>
      <c r="E34" s="53"/>
      <c r="F34" s="53">
        <v>-3946720</v>
      </c>
      <c r="G34" s="53"/>
      <c r="H34" s="67">
        <v>0</v>
      </c>
      <c r="I34" s="67"/>
      <c r="J34" s="67">
        <v>0</v>
      </c>
      <c r="L34" s="52"/>
      <c r="M34" s="52"/>
      <c r="N34" s="52"/>
      <c r="O34" s="52"/>
      <c r="P34" s="52"/>
      <c r="Q34" s="52"/>
      <c r="R34" s="52"/>
      <c r="S34" s="52"/>
    </row>
    <row r="35" spans="1:19" s="10" customFormat="1" ht="23.5" thickBot="1" x14ac:dyDescent="0.8">
      <c r="A35" s="44" t="s">
        <v>108</v>
      </c>
      <c r="B35" s="32"/>
      <c r="C35" s="34"/>
      <c r="D35" s="97">
        <f>SUM(D33:D34)</f>
        <v>109118591</v>
      </c>
      <c r="E35" s="53"/>
      <c r="F35" s="97">
        <f>SUM(F33:F34)</f>
        <v>108027345</v>
      </c>
      <c r="G35" s="53"/>
      <c r="H35" s="97">
        <f>SUM(H33:H34)</f>
        <v>142412245</v>
      </c>
      <c r="I35" s="67"/>
      <c r="J35" s="97">
        <f>SUM(J33:J34)</f>
        <v>132765305</v>
      </c>
      <c r="L35" s="52"/>
      <c r="M35" s="52"/>
      <c r="N35" s="52"/>
      <c r="O35" s="52"/>
      <c r="P35" s="52"/>
      <c r="Q35" s="52"/>
      <c r="R35" s="52"/>
      <c r="S35" s="52"/>
    </row>
    <row r="36" spans="1:19" s="10" customFormat="1" ht="23.5" thickTop="1" x14ac:dyDescent="0.75">
      <c r="A36" s="33"/>
      <c r="B36" s="32"/>
      <c r="C36" s="34"/>
      <c r="D36" s="43"/>
      <c r="E36" s="43"/>
      <c r="F36" s="43"/>
      <c r="G36" s="41"/>
      <c r="H36" s="43"/>
      <c r="I36" s="66"/>
      <c r="J36" s="43"/>
      <c r="L36" s="52"/>
      <c r="M36" s="52"/>
      <c r="N36" s="52"/>
      <c r="O36" s="52"/>
      <c r="P36" s="52"/>
      <c r="Q36" s="52"/>
      <c r="R36" s="52"/>
      <c r="S36" s="52"/>
    </row>
    <row r="37" spans="1:19" s="10" customFormat="1" ht="23" x14ac:dyDescent="0.75">
      <c r="A37" s="44" t="s">
        <v>155</v>
      </c>
      <c r="B37" s="32">
        <v>13</v>
      </c>
      <c r="C37" s="34"/>
      <c r="D37" s="45">
        <f>D28/D38</f>
        <v>0.18710456333333333</v>
      </c>
      <c r="E37" s="69"/>
      <c r="F37" s="45">
        <f>F28/F38</f>
        <v>0.18662344166666667</v>
      </c>
      <c r="G37" s="39"/>
      <c r="H37" s="45">
        <f>H28/H38</f>
        <v>0.23735374166666667</v>
      </c>
      <c r="I37" s="69"/>
      <c r="J37" s="45">
        <f>J28/J38</f>
        <v>0.22127550833333334</v>
      </c>
      <c r="L37" s="52"/>
      <c r="M37" s="52"/>
      <c r="N37" s="52"/>
      <c r="O37" s="52"/>
      <c r="P37" s="52"/>
      <c r="Q37" s="52"/>
      <c r="R37" s="52"/>
      <c r="S37" s="52"/>
    </row>
    <row r="38" spans="1:19" s="10" customFormat="1" ht="23" x14ac:dyDescent="0.75">
      <c r="A38" s="44" t="s">
        <v>89</v>
      </c>
      <c r="B38" s="32">
        <v>13</v>
      </c>
      <c r="C38" s="34"/>
      <c r="D38" s="47">
        <v>600000000</v>
      </c>
      <c r="E38" s="70"/>
      <c r="F38" s="47">
        <v>600000000</v>
      </c>
      <c r="G38" s="32"/>
      <c r="H38" s="47">
        <v>600000000</v>
      </c>
      <c r="I38" s="70"/>
      <c r="J38" s="47">
        <v>600000000</v>
      </c>
      <c r="L38" s="52"/>
      <c r="M38" s="52"/>
      <c r="N38" s="52"/>
      <c r="O38" s="52"/>
      <c r="P38" s="52"/>
      <c r="Q38" s="52"/>
      <c r="R38" s="52"/>
      <c r="S38" s="52"/>
    </row>
    <row r="39" spans="1:19" s="10" customFormat="1" ht="23" x14ac:dyDescent="0.75">
      <c r="A39" s="44"/>
      <c r="B39" s="32"/>
      <c r="C39" s="34"/>
      <c r="D39" s="47"/>
      <c r="E39" s="70"/>
      <c r="F39" s="47"/>
      <c r="G39" s="32"/>
      <c r="H39" s="47"/>
      <c r="I39" s="70"/>
      <c r="J39" s="47"/>
      <c r="L39" s="52"/>
      <c r="M39" s="52"/>
      <c r="N39" s="52"/>
      <c r="O39" s="52"/>
      <c r="P39" s="52"/>
      <c r="Q39" s="52"/>
      <c r="R39" s="52"/>
      <c r="S39" s="52"/>
    </row>
    <row r="40" spans="1:19" s="10" customFormat="1" ht="23" x14ac:dyDescent="0.75">
      <c r="A40" s="44"/>
      <c r="B40" s="32"/>
      <c r="C40" s="34"/>
      <c r="D40" s="47"/>
      <c r="E40" s="70"/>
      <c r="F40" s="47"/>
      <c r="G40" s="32"/>
      <c r="H40" s="47"/>
      <c r="I40" s="70"/>
      <c r="J40" s="47"/>
      <c r="L40" s="52"/>
      <c r="M40" s="52"/>
      <c r="N40" s="52"/>
      <c r="O40" s="52"/>
      <c r="P40" s="52"/>
      <c r="Q40" s="52"/>
      <c r="R40" s="52"/>
      <c r="S40" s="52"/>
    </row>
    <row r="41" spans="1:19" s="10" customFormat="1" ht="23" x14ac:dyDescent="0.75">
      <c r="A41" s="44"/>
      <c r="B41" s="32"/>
      <c r="C41" s="34"/>
      <c r="D41" s="47"/>
      <c r="E41" s="70"/>
      <c r="F41" s="47"/>
      <c r="G41" s="32"/>
      <c r="H41" s="47"/>
      <c r="I41" s="70"/>
      <c r="J41" s="47"/>
      <c r="L41" s="52"/>
      <c r="M41" s="52"/>
      <c r="N41" s="52"/>
      <c r="O41" s="52"/>
      <c r="P41" s="52"/>
      <c r="Q41" s="52"/>
      <c r="R41" s="52"/>
      <c r="S41" s="52"/>
    </row>
    <row r="42" spans="1:19" ht="23.15" customHeight="1" x14ac:dyDescent="0.75">
      <c r="B42" s="130"/>
      <c r="C42" s="130"/>
      <c r="D42" s="130"/>
      <c r="E42" s="130"/>
      <c r="F42" s="130"/>
      <c r="G42" s="130"/>
      <c r="H42" s="130"/>
      <c r="I42" s="130"/>
      <c r="J42" s="130"/>
      <c r="M42" s="52"/>
      <c r="N42" s="52"/>
      <c r="O42" s="52"/>
      <c r="P42" s="52"/>
      <c r="Q42" s="52"/>
      <c r="R42" s="52"/>
    </row>
    <row r="43" spans="1:19" ht="23.15" customHeight="1" x14ac:dyDescent="0.75">
      <c r="B43" s="130"/>
      <c r="C43" s="130"/>
      <c r="D43" s="130"/>
      <c r="E43" s="130"/>
      <c r="F43" s="130"/>
      <c r="G43" s="130"/>
      <c r="H43" s="130"/>
      <c r="I43" s="130"/>
      <c r="J43" s="130"/>
      <c r="M43" s="52"/>
      <c r="N43" s="52"/>
      <c r="O43" s="52"/>
      <c r="P43" s="52"/>
      <c r="Q43" s="52"/>
      <c r="R43" s="52"/>
    </row>
    <row r="44" spans="1:19" ht="23.15" customHeight="1" x14ac:dyDescent="0.75">
      <c r="A44" s="130" t="s">
        <v>136</v>
      </c>
      <c r="D44" s="202"/>
      <c r="F44" s="202"/>
      <c r="H44" s="202"/>
      <c r="J44" s="202"/>
      <c r="M44" s="52"/>
      <c r="N44" s="52"/>
      <c r="O44" s="52"/>
      <c r="P44" s="52"/>
      <c r="Q44" s="52"/>
      <c r="R44" s="52"/>
    </row>
    <row r="45" spans="1:19" ht="23.15" customHeight="1" x14ac:dyDescent="0.75">
      <c r="D45" s="202"/>
      <c r="F45" s="202"/>
      <c r="H45" s="202"/>
      <c r="J45" s="202"/>
      <c r="M45" s="52"/>
      <c r="N45" s="52"/>
      <c r="O45" s="52"/>
      <c r="P45" s="52"/>
      <c r="Q45" s="52"/>
      <c r="R45" s="52"/>
    </row>
    <row r="46" spans="1:19" ht="23.15" customHeight="1" x14ac:dyDescent="0.75">
      <c r="D46" s="202"/>
      <c r="F46" s="202"/>
      <c r="H46" s="202"/>
      <c r="J46" s="202"/>
      <c r="M46" s="52"/>
      <c r="N46" s="52"/>
      <c r="O46" s="52"/>
      <c r="P46" s="52"/>
      <c r="Q46" s="52"/>
      <c r="R46" s="52"/>
    </row>
    <row r="47" spans="1:19" ht="23.15" customHeight="1" x14ac:dyDescent="0.75">
      <c r="D47" s="202"/>
      <c r="M47" s="52"/>
      <c r="N47" s="52"/>
      <c r="O47" s="52"/>
      <c r="P47" s="52"/>
      <c r="Q47" s="52"/>
      <c r="R47" s="52"/>
    </row>
    <row r="48" spans="1:19" ht="23.15" customHeight="1" x14ac:dyDescent="0.75">
      <c r="A48" s="1"/>
    </row>
    <row r="49" spans="1:1" ht="23.15" customHeight="1" x14ac:dyDescent="0.75">
      <c r="A49" s="1"/>
    </row>
    <row r="50" spans="1:1" ht="23.15" customHeight="1" x14ac:dyDescent="0.75">
      <c r="A50" s="1"/>
    </row>
    <row r="51" spans="1:1" ht="23.15" customHeight="1" x14ac:dyDescent="0.75">
      <c r="A51" s="1"/>
    </row>
    <row r="52" spans="1:1" ht="23.15" customHeight="1" x14ac:dyDescent="0.75">
      <c r="A52" s="1"/>
    </row>
    <row r="53" spans="1:1" ht="23.15" customHeight="1" x14ac:dyDescent="0.75">
      <c r="A53" s="1"/>
    </row>
    <row r="54" spans="1:1" ht="23.15" customHeight="1" x14ac:dyDescent="0.75">
      <c r="A54" s="1"/>
    </row>
    <row r="55" spans="1:1" ht="23.15" customHeight="1" x14ac:dyDescent="0.75">
      <c r="A55" s="1"/>
    </row>
    <row r="56" spans="1:1" ht="23.15" customHeight="1" x14ac:dyDescent="0.75">
      <c r="A56" s="1"/>
    </row>
    <row r="57" spans="1:1" ht="23.15" customHeight="1" x14ac:dyDescent="0.75">
      <c r="A57" s="1"/>
    </row>
    <row r="58" spans="1:1" ht="23.15" customHeight="1" x14ac:dyDescent="0.75">
      <c r="A58" s="1"/>
    </row>
    <row r="59" spans="1:1" ht="23.15" customHeight="1" x14ac:dyDescent="0.75">
      <c r="A59" s="1"/>
    </row>
    <row r="60" spans="1:1" ht="23.15" customHeight="1" x14ac:dyDescent="0.75">
      <c r="A60" s="1"/>
    </row>
    <row r="61" spans="1:1" ht="23.15" customHeight="1" x14ac:dyDescent="0.75">
      <c r="A61" s="1"/>
    </row>
    <row r="62" spans="1:1" ht="23.15" customHeight="1" x14ac:dyDescent="0.75">
      <c r="A62" s="1"/>
    </row>
    <row r="63" spans="1:1" ht="23.15" customHeight="1" x14ac:dyDescent="0.75">
      <c r="A63" s="1"/>
    </row>
    <row r="64" spans="1:1" ht="23.15" customHeight="1" x14ac:dyDescent="0.75">
      <c r="A64" s="1"/>
    </row>
    <row r="65" spans="1:1" ht="23.15" customHeight="1" x14ac:dyDescent="0.75">
      <c r="A65" s="1"/>
    </row>
    <row r="66" spans="1:1" x14ac:dyDescent="0.75">
      <c r="A66" s="1"/>
    </row>
    <row r="67" spans="1:1" ht="24" customHeight="1" x14ac:dyDescent="0.75">
      <c r="A67" s="1"/>
    </row>
    <row r="68" spans="1:1" ht="24" customHeight="1" x14ac:dyDescent="0.75">
      <c r="A68" s="1"/>
    </row>
    <row r="69" spans="1:1" ht="24" customHeight="1" x14ac:dyDescent="0.75">
      <c r="A69" s="1"/>
    </row>
    <row r="70" spans="1:1" ht="24" customHeight="1" x14ac:dyDescent="0.75">
      <c r="A70" s="1"/>
    </row>
    <row r="71" spans="1:1" ht="24" customHeight="1" x14ac:dyDescent="0.75">
      <c r="A71" s="1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3" top="1" bottom="0.5" header="0.5" footer="0.3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50"/>
  </sheetPr>
  <dimension ref="A1:AB45"/>
  <sheetViews>
    <sheetView view="pageBreakPreview" topLeftCell="B17" zoomScale="80" zoomScaleNormal="70" zoomScaleSheetLayoutView="80" zoomScalePageLayoutView="40" workbookViewId="0">
      <selection activeCell="U20" sqref="U20"/>
    </sheetView>
  </sheetViews>
  <sheetFormatPr defaultColWidth="9.09765625" defaultRowHeight="24" customHeight="1" x14ac:dyDescent="0.4"/>
  <cols>
    <col min="1" max="1" width="39.3984375" style="184" customWidth="1"/>
    <col min="2" max="2" width="8.69921875" style="184" customWidth="1"/>
    <col min="3" max="3" width="1.19921875" style="184" customWidth="1"/>
    <col min="4" max="4" width="14.8984375" style="184" customWidth="1"/>
    <col min="5" max="5" width="0.8984375" style="184" customWidth="1"/>
    <col min="6" max="6" width="14.59765625" style="184" bestFit="1" customWidth="1"/>
    <col min="7" max="7" width="0.8984375" style="184" customWidth="1"/>
    <col min="8" max="8" width="16.69921875" style="184" bestFit="1" customWidth="1"/>
    <col min="9" max="9" width="1.09765625" style="184" customWidth="1"/>
    <col min="10" max="10" width="17.8984375" style="184" customWidth="1"/>
    <col min="11" max="12" width="0.8984375" style="184" customWidth="1"/>
    <col min="13" max="13" width="12.69921875" style="184" customWidth="1"/>
    <col min="14" max="14" width="0.8984375" style="184" customWidth="1"/>
    <col min="15" max="15" width="14.59765625" style="184" bestFit="1" customWidth="1"/>
    <col min="16" max="16" width="0.8984375" style="184" customWidth="1"/>
    <col min="17" max="17" width="24.5" style="184" bestFit="1" customWidth="1"/>
    <col min="18" max="18" width="0.8984375" style="184" customWidth="1"/>
    <col min="19" max="19" width="18.3984375" style="184" customWidth="1"/>
    <col min="20" max="20" width="0.8984375" style="184" customWidth="1"/>
    <col min="21" max="21" width="16" style="184" bestFit="1" customWidth="1"/>
    <col min="22" max="22" width="0.8984375" style="184" customWidth="1"/>
    <col min="23" max="23" width="15.5" style="184" bestFit="1" customWidth="1"/>
    <col min="24" max="24" width="0.8984375" style="184" customWidth="1"/>
    <col min="25" max="25" width="12.8984375" style="184" bestFit="1" customWidth="1"/>
    <col min="26" max="26" width="0.8984375" style="184" customWidth="1"/>
    <col min="27" max="27" width="15.8984375" style="184" bestFit="1" customWidth="1"/>
    <col min="28" max="28" width="13.5" style="184" customWidth="1"/>
    <col min="29" max="16384" width="9.09765625" style="184"/>
  </cols>
  <sheetData>
    <row r="1" spans="1:28" ht="26" x14ac:dyDescent="0.4">
      <c r="A1" s="231" t="s">
        <v>138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</row>
    <row r="2" spans="1:28" ht="26" x14ac:dyDescent="0.4">
      <c r="A2" s="231" t="s">
        <v>161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</row>
    <row r="3" spans="1:28" ht="26" x14ac:dyDescent="0.4">
      <c r="A3" s="231" t="s">
        <v>0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</row>
    <row r="4" spans="1:28" ht="26" x14ac:dyDescent="0.4">
      <c r="A4" s="231" t="s">
        <v>244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</row>
    <row r="5" spans="1:28" ht="26" x14ac:dyDescent="0.4">
      <c r="A5" s="233" t="s">
        <v>107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</row>
    <row r="6" spans="1:28" ht="24" customHeight="1" x14ac:dyDescent="0.4">
      <c r="A6" s="232" t="s">
        <v>57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</row>
    <row r="7" spans="1:28" s="172" customFormat="1" ht="6" customHeight="1" x14ac:dyDescent="0.4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</row>
    <row r="8" spans="1:28" ht="23.4" customHeight="1" x14ac:dyDescent="0.4">
      <c r="A8" s="185"/>
      <c r="B8" s="174" t="s">
        <v>31</v>
      </c>
      <c r="D8" s="228" t="s">
        <v>42</v>
      </c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W8" s="174" t="s">
        <v>23</v>
      </c>
      <c r="X8" s="180"/>
      <c r="Y8" s="174" t="s">
        <v>82</v>
      </c>
      <c r="Z8" s="180"/>
      <c r="AA8" s="174" t="s">
        <v>23</v>
      </c>
    </row>
    <row r="9" spans="1:28" ht="23.4" customHeight="1" x14ac:dyDescent="0.7">
      <c r="A9" s="185"/>
      <c r="B9" s="185"/>
      <c r="D9" s="174" t="s">
        <v>90</v>
      </c>
      <c r="E9" s="186"/>
      <c r="F9" s="187" t="s">
        <v>142</v>
      </c>
      <c r="G9" s="187"/>
      <c r="H9" s="174" t="s">
        <v>113</v>
      </c>
      <c r="I9" s="174"/>
      <c r="J9" s="174" t="s">
        <v>234</v>
      </c>
      <c r="K9" s="174"/>
      <c r="L9" s="188"/>
      <c r="M9" s="229" t="s">
        <v>10</v>
      </c>
      <c r="N9" s="229"/>
      <c r="O9" s="229"/>
      <c r="P9" s="174"/>
      <c r="Q9" s="230" t="s">
        <v>44</v>
      </c>
      <c r="R9" s="230"/>
      <c r="S9" s="230"/>
      <c r="T9" s="230"/>
      <c r="U9" s="230"/>
      <c r="V9" s="188"/>
      <c r="W9" s="174" t="s">
        <v>156</v>
      </c>
      <c r="X9" s="174"/>
      <c r="Y9" s="174" t="s">
        <v>83</v>
      </c>
      <c r="Z9" s="174"/>
      <c r="AA9" s="174" t="s">
        <v>39</v>
      </c>
    </row>
    <row r="10" spans="1:28" ht="23.4" customHeight="1" x14ac:dyDescent="0.4">
      <c r="A10" s="180"/>
      <c r="B10" s="180"/>
      <c r="D10" s="174" t="s">
        <v>91</v>
      </c>
      <c r="E10" s="174"/>
      <c r="F10" s="132" t="s">
        <v>145</v>
      </c>
      <c r="G10" s="132"/>
      <c r="H10" s="174" t="s">
        <v>92</v>
      </c>
      <c r="I10" s="174"/>
      <c r="J10" s="174" t="s">
        <v>141</v>
      </c>
      <c r="K10" s="174"/>
      <c r="L10" s="188"/>
      <c r="M10" s="174" t="s">
        <v>11</v>
      </c>
      <c r="N10" s="174"/>
      <c r="O10" s="174" t="s">
        <v>30</v>
      </c>
      <c r="P10" s="174"/>
      <c r="Q10" s="189" t="s">
        <v>131</v>
      </c>
      <c r="R10" s="190"/>
      <c r="S10" s="174" t="s">
        <v>95</v>
      </c>
      <c r="T10" s="174"/>
      <c r="U10" s="191" t="s">
        <v>23</v>
      </c>
      <c r="V10" s="174"/>
      <c r="W10" s="174" t="s">
        <v>149</v>
      </c>
      <c r="X10" s="174"/>
      <c r="Y10" s="174" t="s">
        <v>84</v>
      </c>
      <c r="Z10" s="174"/>
      <c r="AA10" s="174"/>
    </row>
    <row r="11" spans="1:28" ht="23.4" customHeight="1" x14ac:dyDescent="0.4">
      <c r="A11" s="180"/>
      <c r="B11" s="180"/>
      <c r="C11" s="180"/>
      <c r="D11" s="174"/>
      <c r="E11" s="174"/>
      <c r="F11" s="132"/>
      <c r="G11" s="132"/>
      <c r="H11" s="174" t="s">
        <v>93</v>
      </c>
      <c r="I11" s="174"/>
      <c r="J11" s="174" t="s">
        <v>147</v>
      </c>
      <c r="K11" s="174"/>
      <c r="L11" s="174"/>
      <c r="M11" s="174" t="s">
        <v>45</v>
      </c>
      <c r="N11" s="174"/>
      <c r="O11" s="174"/>
      <c r="P11" s="174"/>
      <c r="Q11" s="189" t="s">
        <v>132</v>
      </c>
      <c r="R11" s="190"/>
      <c r="S11" s="189" t="s">
        <v>96</v>
      </c>
      <c r="T11" s="189"/>
      <c r="U11" s="190" t="s">
        <v>252</v>
      </c>
      <c r="V11" s="174"/>
      <c r="W11" s="174"/>
      <c r="X11" s="122"/>
      <c r="Y11" s="174"/>
      <c r="Z11" s="122"/>
      <c r="AA11" s="174"/>
    </row>
    <row r="12" spans="1:28" ht="23.4" customHeight="1" x14ac:dyDescent="0.4">
      <c r="A12" s="180"/>
      <c r="B12" s="180"/>
      <c r="C12" s="180"/>
      <c r="D12" s="174"/>
      <c r="E12" s="174"/>
      <c r="F12" s="132"/>
      <c r="G12" s="132"/>
      <c r="H12" s="174" t="s">
        <v>94</v>
      </c>
      <c r="I12" s="174"/>
      <c r="J12" s="174" t="s">
        <v>148</v>
      </c>
      <c r="K12" s="174"/>
      <c r="L12" s="192"/>
      <c r="M12" s="174" t="s">
        <v>46</v>
      </c>
      <c r="N12" s="174"/>
      <c r="O12" s="174"/>
      <c r="P12" s="174"/>
      <c r="Q12" s="189" t="s">
        <v>133</v>
      </c>
      <c r="R12" s="190"/>
      <c r="S12" s="189" t="s">
        <v>97</v>
      </c>
      <c r="T12" s="189"/>
      <c r="U12" s="190" t="s">
        <v>102</v>
      </c>
      <c r="V12" s="174"/>
      <c r="W12" s="174"/>
      <c r="X12" s="122"/>
      <c r="Y12" s="174"/>
      <c r="Z12" s="122"/>
      <c r="AA12" s="174"/>
    </row>
    <row r="13" spans="1:28" ht="23.4" customHeight="1" x14ac:dyDescent="0.4">
      <c r="A13" s="180"/>
      <c r="B13" s="180"/>
      <c r="C13" s="180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89" t="s">
        <v>134</v>
      </c>
      <c r="R13" s="190"/>
      <c r="S13" s="189" t="s">
        <v>98</v>
      </c>
      <c r="T13" s="189"/>
      <c r="U13" s="190" t="s">
        <v>103</v>
      </c>
      <c r="V13" s="174"/>
      <c r="W13" s="174"/>
      <c r="X13" s="122"/>
      <c r="Y13" s="174"/>
      <c r="Z13" s="122"/>
      <c r="AA13" s="174"/>
    </row>
    <row r="14" spans="1:28" ht="23.4" customHeight="1" x14ac:dyDescent="0.4">
      <c r="A14" s="180"/>
      <c r="B14" s="180"/>
      <c r="C14" s="180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89" t="s">
        <v>135</v>
      </c>
      <c r="R14" s="190"/>
      <c r="S14" s="190" t="s">
        <v>99</v>
      </c>
      <c r="T14" s="189"/>
      <c r="U14" s="190"/>
      <c r="V14" s="174"/>
      <c r="W14" s="174"/>
      <c r="X14" s="122"/>
      <c r="Y14" s="174"/>
      <c r="Z14" s="122"/>
      <c r="AA14" s="174"/>
    </row>
    <row r="15" spans="1:28" ht="23.4" customHeight="1" x14ac:dyDescent="0.4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74"/>
      <c r="M15" s="174"/>
      <c r="N15" s="174"/>
      <c r="O15" s="99"/>
      <c r="P15" s="180"/>
      <c r="Q15" s="189"/>
      <c r="R15" s="193"/>
      <c r="S15" s="189"/>
      <c r="T15" s="189"/>
      <c r="U15" s="190"/>
      <c r="V15" s="180"/>
      <c r="W15" s="180"/>
      <c r="X15" s="98"/>
      <c r="Y15" s="180"/>
      <c r="Z15" s="98"/>
      <c r="AA15" s="180"/>
    </row>
    <row r="16" spans="1:28" ht="23.4" customHeight="1" x14ac:dyDescent="0.4">
      <c r="A16" s="137" t="s">
        <v>151</v>
      </c>
      <c r="B16" s="180"/>
      <c r="C16" s="194"/>
      <c r="D16" s="100">
        <v>300000000</v>
      </c>
      <c r="E16" s="101"/>
      <c r="F16" s="100">
        <v>971405000</v>
      </c>
      <c r="G16" s="100"/>
      <c r="H16" s="100">
        <v>800010</v>
      </c>
      <c r="I16" s="100"/>
      <c r="J16" s="100">
        <v>6587330</v>
      </c>
      <c r="K16" s="101"/>
      <c r="L16" s="101"/>
      <c r="M16" s="100">
        <v>22818804</v>
      </c>
      <c r="N16" s="102"/>
      <c r="O16" s="100">
        <v>209158570</v>
      </c>
      <c r="P16" s="76"/>
      <c r="Q16" s="100">
        <v>12515022</v>
      </c>
      <c r="R16" s="137"/>
      <c r="S16" s="100">
        <v>-2503004</v>
      </c>
      <c r="T16" s="100"/>
      <c r="U16" s="100">
        <f>SUM(Q16:T16)</f>
        <v>10012018</v>
      </c>
      <c r="V16" s="68"/>
      <c r="W16" s="100">
        <f>SUM(D16,F16,M16,O16+U16,H16,J16)</f>
        <v>1520781732</v>
      </c>
      <c r="X16" s="103"/>
      <c r="Y16" s="100">
        <v>17431846</v>
      </c>
      <c r="Z16" s="103"/>
      <c r="AA16" s="100">
        <f>W16+Y16</f>
        <v>1538213578</v>
      </c>
      <c r="AB16" s="195"/>
    </row>
    <row r="17" spans="1:28" ht="23.4" customHeight="1" x14ac:dyDescent="0.4">
      <c r="A17" s="196" t="s">
        <v>246</v>
      </c>
      <c r="B17" s="22">
        <v>15</v>
      </c>
      <c r="C17" s="194"/>
      <c r="D17" s="100">
        <v>0</v>
      </c>
      <c r="E17" s="101"/>
      <c r="F17" s="100">
        <v>0</v>
      </c>
      <c r="G17" s="100"/>
      <c r="H17" s="100">
        <v>0</v>
      </c>
      <c r="I17" s="100"/>
      <c r="J17" s="100">
        <v>0</v>
      </c>
      <c r="K17" s="101"/>
      <c r="L17" s="101"/>
      <c r="M17" s="100">
        <v>0</v>
      </c>
      <c r="N17" s="102"/>
      <c r="O17" s="100">
        <v>-90000000</v>
      </c>
      <c r="P17" s="76"/>
      <c r="Q17" s="67">
        <v>0</v>
      </c>
      <c r="R17" s="137"/>
      <c r="S17" s="67">
        <v>0</v>
      </c>
      <c r="T17" s="100"/>
      <c r="U17" s="67">
        <v>0</v>
      </c>
      <c r="V17" s="68"/>
      <c r="W17" s="100">
        <f>SUM(D17,F17,M17,O17+U17,H17,J17)</f>
        <v>-90000000</v>
      </c>
      <c r="X17" s="103"/>
      <c r="Y17" s="123">
        <v>0</v>
      </c>
      <c r="Z17" s="103"/>
      <c r="AA17" s="100">
        <f>W17+Y17</f>
        <v>-90000000</v>
      </c>
      <c r="AB17" s="195"/>
    </row>
    <row r="18" spans="1:28" ht="23.4" customHeight="1" x14ac:dyDescent="0.4">
      <c r="A18" s="196" t="s">
        <v>248</v>
      </c>
      <c r="B18" s="131"/>
      <c r="C18" s="194"/>
      <c r="P18" s="76"/>
      <c r="Q18" s="67"/>
      <c r="R18" s="137"/>
      <c r="S18" s="100"/>
      <c r="T18" s="100"/>
      <c r="U18" s="100"/>
      <c r="V18" s="68"/>
      <c r="W18" s="100"/>
      <c r="X18" s="103"/>
      <c r="Y18" s="100"/>
      <c r="Z18" s="103"/>
      <c r="AA18" s="100"/>
      <c r="AB18" s="195"/>
    </row>
    <row r="19" spans="1:28" ht="23.4" customHeight="1" x14ac:dyDescent="0.4">
      <c r="A19" s="197" t="s">
        <v>247</v>
      </c>
      <c r="B19" s="22">
        <v>15</v>
      </c>
      <c r="C19" s="194"/>
      <c r="D19" s="100">
        <v>0</v>
      </c>
      <c r="E19" s="101"/>
      <c r="F19" s="100">
        <v>0</v>
      </c>
      <c r="G19" s="100"/>
      <c r="H19" s="100">
        <v>0</v>
      </c>
      <c r="I19" s="100"/>
      <c r="J19" s="100">
        <v>0</v>
      </c>
      <c r="K19" s="101"/>
      <c r="L19" s="101"/>
      <c r="M19" s="100">
        <v>0</v>
      </c>
      <c r="N19" s="102"/>
      <c r="O19" s="100">
        <v>0</v>
      </c>
      <c r="P19" s="76"/>
      <c r="Q19" s="67">
        <v>0</v>
      </c>
      <c r="R19" s="137"/>
      <c r="S19" s="67">
        <v>0</v>
      </c>
      <c r="T19" s="100"/>
      <c r="U19" s="67">
        <v>0</v>
      </c>
      <c r="V19" s="68"/>
      <c r="W19" s="100">
        <f>SUM(D19,F19,M19,O19+U19,H19,J19)</f>
        <v>0</v>
      </c>
      <c r="X19" s="103"/>
      <c r="Y19" s="100">
        <v>-2650</v>
      </c>
      <c r="Z19" s="103"/>
      <c r="AA19" s="100">
        <f>W19+Y19</f>
        <v>-2650</v>
      </c>
      <c r="AB19" s="195"/>
    </row>
    <row r="20" spans="1:28" ht="23.4" customHeight="1" x14ac:dyDescent="0.4">
      <c r="A20" s="131" t="s">
        <v>120</v>
      </c>
      <c r="B20" s="22"/>
      <c r="C20" s="22"/>
      <c r="D20" s="100">
        <v>0</v>
      </c>
      <c r="E20" s="101"/>
      <c r="F20" s="100">
        <v>0</v>
      </c>
      <c r="G20" s="100"/>
      <c r="H20" s="100">
        <v>0</v>
      </c>
      <c r="I20" s="100"/>
      <c r="J20" s="100">
        <v>0</v>
      </c>
      <c r="K20" s="101"/>
      <c r="L20" s="101"/>
      <c r="M20" s="100">
        <v>0</v>
      </c>
      <c r="N20" s="102"/>
      <c r="O20" s="100">
        <v>111974065</v>
      </c>
      <c r="P20" s="76"/>
      <c r="Q20" s="67">
        <v>0</v>
      </c>
      <c r="R20" s="68"/>
      <c r="S20" s="67">
        <v>0</v>
      </c>
      <c r="T20" s="100"/>
      <c r="U20" s="67">
        <v>0</v>
      </c>
      <c r="V20" s="76"/>
      <c r="W20" s="100">
        <f>SUM(D20,F20,M20,O20+U20,H20,J20)</f>
        <v>111974065</v>
      </c>
      <c r="X20" s="103"/>
      <c r="Y20" s="100">
        <v>-3946720</v>
      </c>
      <c r="Z20" s="103"/>
      <c r="AA20" s="100">
        <f>W20+Y20</f>
        <v>108027345</v>
      </c>
      <c r="AB20" s="195"/>
    </row>
    <row r="21" spans="1:28" ht="23.4" customHeight="1" thickBot="1" x14ac:dyDescent="0.45">
      <c r="A21" s="137" t="s">
        <v>249</v>
      </c>
      <c r="B21" s="131"/>
      <c r="C21" s="22"/>
      <c r="D21" s="108">
        <f>SUM(D16:D20)</f>
        <v>300000000</v>
      </c>
      <c r="E21" s="101"/>
      <c r="F21" s="108">
        <f>SUM(F16:F20)</f>
        <v>971405000</v>
      </c>
      <c r="G21" s="29"/>
      <c r="H21" s="108">
        <f>SUM(H16:H20)</f>
        <v>800010</v>
      </c>
      <c r="I21" s="109"/>
      <c r="J21" s="108">
        <f>SUM(J16:J20)</f>
        <v>6587330</v>
      </c>
      <c r="K21" s="101"/>
      <c r="L21" s="101"/>
      <c r="M21" s="108">
        <f>SUM(M16:M20)</f>
        <v>22818804</v>
      </c>
      <c r="N21" s="102"/>
      <c r="O21" s="108">
        <f>SUM(O16:O20)</f>
        <v>231132635</v>
      </c>
      <c r="P21" s="76"/>
      <c r="Q21" s="108">
        <f>SUM(Q16:Q20)</f>
        <v>12515022</v>
      </c>
      <c r="R21" s="137"/>
      <c r="S21" s="110">
        <f>SUM(S16:S20)</f>
        <v>-2503004</v>
      </c>
      <c r="T21" s="109"/>
      <c r="U21" s="108">
        <f>SUM(U16:U20)</f>
        <v>10012018</v>
      </c>
      <c r="V21" s="76"/>
      <c r="W21" s="108">
        <f>SUM(W16:W20)</f>
        <v>1542755797</v>
      </c>
      <c r="X21" s="131"/>
      <c r="Y21" s="108">
        <f>SUM(Y16:Y20)</f>
        <v>13482476</v>
      </c>
      <c r="Z21" s="131"/>
      <c r="AA21" s="108">
        <f>SUM(AA16:AA20)</f>
        <v>1556238273</v>
      </c>
    </row>
    <row r="22" spans="1:28" ht="23.4" customHeight="1" thickTop="1" x14ac:dyDescent="0.4">
      <c r="A22" s="137"/>
      <c r="B22" s="131"/>
      <c r="C22" s="22"/>
      <c r="D22" s="31"/>
      <c r="E22" s="24"/>
      <c r="F22" s="31"/>
      <c r="G22" s="31"/>
      <c r="H22" s="24"/>
      <c r="I22" s="24"/>
      <c r="J22" s="24"/>
      <c r="K22" s="24"/>
      <c r="L22" s="24"/>
      <c r="M22" s="31"/>
      <c r="N22" s="24"/>
      <c r="O22" s="31"/>
      <c r="P22" s="31"/>
      <c r="Q22" s="31"/>
      <c r="R22" s="111"/>
      <c r="S22" s="31"/>
      <c r="T22" s="31"/>
      <c r="U22" s="29"/>
      <c r="V22" s="31"/>
      <c r="W22" s="29"/>
      <c r="X22" s="24"/>
      <c r="Y22" s="45"/>
      <c r="Z22" s="131"/>
      <c r="AA22" s="29"/>
    </row>
    <row r="23" spans="1:28" ht="23.4" customHeight="1" x14ac:dyDescent="0.4">
      <c r="A23" s="137" t="s">
        <v>236</v>
      </c>
      <c r="B23" s="131"/>
      <c r="C23" s="22"/>
      <c r="D23" s="100">
        <v>300000000</v>
      </c>
      <c r="E23" s="101"/>
      <c r="F23" s="100">
        <v>971405000</v>
      </c>
      <c r="G23" s="100"/>
      <c r="H23" s="100">
        <v>800010</v>
      </c>
      <c r="I23" s="100"/>
      <c r="J23" s="100">
        <v>6587330</v>
      </c>
      <c r="K23" s="101"/>
      <c r="L23" s="101"/>
      <c r="M23" s="100">
        <v>30000000</v>
      </c>
      <c r="N23" s="102"/>
      <c r="O23" s="100">
        <v>339314841</v>
      </c>
      <c r="P23" s="76"/>
      <c r="Q23" s="100">
        <v>12515022</v>
      </c>
      <c r="R23" s="137"/>
      <c r="S23" s="100">
        <v>-2503004</v>
      </c>
      <c r="T23" s="100"/>
      <c r="U23" s="100">
        <f>SUM(Q23:T23)</f>
        <v>10012018</v>
      </c>
      <c r="V23" s="68"/>
      <c r="W23" s="100">
        <f>SUM(D23,F23,M23,O23+U23,H23,J23)</f>
        <v>1658119199</v>
      </c>
      <c r="X23" s="103"/>
      <c r="Y23" s="100">
        <v>10361362</v>
      </c>
      <c r="Z23" s="103"/>
      <c r="AA23" s="100">
        <f>W23+Y23</f>
        <v>1668480561</v>
      </c>
      <c r="AB23" s="120"/>
    </row>
    <row r="24" spans="1:28" ht="23.4" customHeight="1" x14ac:dyDescent="0.4">
      <c r="A24" s="196" t="s">
        <v>246</v>
      </c>
      <c r="B24" s="22">
        <v>15</v>
      </c>
      <c r="C24" s="22"/>
      <c r="D24" s="100">
        <v>0</v>
      </c>
      <c r="E24" s="101"/>
      <c r="F24" s="100">
        <v>0</v>
      </c>
      <c r="G24" s="100"/>
      <c r="H24" s="100">
        <v>0</v>
      </c>
      <c r="I24" s="100"/>
      <c r="J24" s="100">
        <v>0</v>
      </c>
      <c r="K24" s="101"/>
      <c r="L24" s="101"/>
      <c r="M24" s="100">
        <v>0</v>
      </c>
      <c r="N24" s="102"/>
      <c r="O24" s="100">
        <v>-150000000</v>
      </c>
      <c r="P24" s="76"/>
      <c r="Q24" s="67">
        <v>0</v>
      </c>
      <c r="R24" s="137"/>
      <c r="S24" s="67">
        <v>0</v>
      </c>
      <c r="T24" s="100"/>
      <c r="U24" s="67">
        <v>0</v>
      </c>
      <c r="V24" s="68"/>
      <c r="W24" s="100">
        <f>SUM(D24,F24,M24,O24+U24,H24,J24)</f>
        <v>-150000000</v>
      </c>
      <c r="X24" s="103"/>
      <c r="Y24" s="123">
        <v>0</v>
      </c>
      <c r="Z24" s="103"/>
      <c r="AA24" s="100">
        <f>W24+Y24</f>
        <v>-150000000</v>
      </c>
      <c r="AB24" s="120"/>
    </row>
    <row r="25" spans="1:28" ht="23.4" customHeight="1" x14ac:dyDescent="0.4">
      <c r="A25" s="196" t="s">
        <v>248</v>
      </c>
      <c r="B25" s="131"/>
      <c r="C25" s="22"/>
      <c r="D25" s="100"/>
      <c r="E25" s="101"/>
      <c r="F25" s="100"/>
      <c r="G25" s="100"/>
      <c r="H25" s="100"/>
      <c r="I25" s="100"/>
      <c r="J25" s="100"/>
      <c r="K25" s="101"/>
      <c r="L25" s="101"/>
      <c r="M25" s="100"/>
      <c r="N25" s="102"/>
      <c r="O25" s="100"/>
      <c r="P25" s="76"/>
      <c r="Q25" s="67"/>
      <c r="R25" s="137"/>
      <c r="S25" s="100"/>
      <c r="T25" s="100"/>
      <c r="U25" s="67"/>
      <c r="V25" s="68"/>
      <c r="W25" s="100"/>
      <c r="X25" s="103"/>
      <c r="Y25" s="123"/>
      <c r="Z25" s="103"/>
      <c r="AA25" s="100"/>
      <c r="AB25" s="120"/>
    </row>
    <row r="26" spans="1:28" ht="23.4" customHeight="1" x14ac:dyDescent="0.4">
      <c r="A26" s="197" t="s">
        <v>247</v>
      </c>
      <c r="B26" s="22">
        <v>15</v>
      </c>
      <c r="C26" s="22"/>
      <c r="D26" s="100">
        <v>0</v>
      </c>
      <c r="E26" s="101"/>
      <c r="F26" s="100">
        <v>0</v>
      </c>
      <c r="G26" s="100"/>
      <c r="H26" s="100">
        <v>0</v>
      </c>
      <c r="I26" s="100"/>
      <c r="J26" s="100">
        <v>0</v>
      </c>
      <c r="K26" s="101"/>
      <c r="L26" s="101"/>
      <c r="M26" s="100">
        <v>0</v>
      </c>
      <c r="N26" s="102"/>
      <c r="O26" s="100">
        <v>0</v>
      </c>
      <c r="P26" s="76"/>
      <c r="Q26" s="67">
        <v>0</v>
      </c>
      <c r="R26" s="137"/>
      <c r="S26" s="67">
        <v>0</v>
      </c>
      <c r="T26" s="100"/>
      <c r="U26" s="67">
        <v>0</v>
      </c>
      <c r="V26" s="68"/>
      <c r="W26" s="100">
        <f>SUM(D26,F26,M26,O26+U26,H26,J26)</f>
        <v>0</v>
      </c>
      <c r="X26" s="103"/>
      <c r="Y26" s="100">
        <v>-2875</v>
      </c>
      <c r="Z26" s="103"/>
      <c r="AA26" s="100">
        <f>W26+Y26</f>
        <v>-2875</v>
      </c>
      <c r="AB26" s="120"/>
    </row>
    <row r="27" spans="1:28" ht="23.4" customHeight="1" x14ac:dyDescent="0.4">
      <c r="A27" s="131" t="s">
        <v>120</v>
      </c>
      <c r="B27" s="194"/>
      <c r="C27" s="194"/>
      <c r="D27" s="100">
        <v>0</v>
      </c>
      <c r="E27" s="104"/>
      <c r="F27" s="100">
        <v>0</v>
      </c>
      <c r="G27" s="105"/>
      <c r="H27" s="100">
        <v>0</v>
      </c>
      <c r="I27" s="105"/>
      <c r="J27" s="100">
        <v>0</v>
      </c>
      <c r="K27" s="104"/>
      <c r="L27" s="104"/>
      <c r="M27" s="100">
        <v>0</v>
      </c>
      <c r="N27" s="106"/>
      <c r="O27" s="100">
        <f>'กำไร 6'!D28</f>
        <v>112262738</v>
      </c>
      <c r="P27" s="76"/>
      <c r="Q27" s="67">
        <v>0</v>
      </c>
      <c r="R27" s="68"/>
      <c r="S27" s="67">
        <v>0</v>
      </c>
      <c r="T27" s="100"/>
      <c r="U27" s="67">
        <v>0</v>
      </c>
      <c r="V27" s="76"/>
      <c r="W27" s="100">
        <f>SUM(D27,F27,M27,O27+U27,H27,J27)</f>
        <v>112262738</v>
      </c>
      <c r="X27" s="103"/>
      <c r="Y27" s="125">
        <f>'กำไร 6'!D29</f>
        <v>-3144147</v>
      </c>
      <c r="Z27" s="107"/>
      <c r="AA27" s="105">
        <f>W27+Y27</f>
        <v>109118591</v>
      </c>
    </row>
    <row r="28" spans="1:28" ht="23.4" customHeight="1" thickBot="1" x14ac:dyDescent="0.45">
      <c r="A28" s="137" t="s">
        <v>250</v>
      </c>
      <c r="B28" s="180"/>
      <c r="C28" s="194"/>
      <c r="D28" s="112">
        <f>SUM(D23:D27)</f>
        <v>300000000</v>
      </c>
      <c r="E28" s="104"/>
      <c r="F28" s="112">
        <f>SUM(F23:F27)</f>
        <v>971405000</v>
      </c>
      <c r="G28" s="49"/>
      <c r="H28" s="112">
        <f>SUM(H23:H27)</f>
        <v>800010</v>
      </c>
      <c r="I28" s="49"/>
      <c r="J28" s="112">
        <f>SUM(J23:J27)</f>
        <v>6587330</v>
      </c>
      <c r="K28" s="104"/>
      <c r="L28" s="104"/>
      <c r="M28" s="112">
        <f>SUM(M23:M27)</f>
        <v>30000000</v>
      </c>
      <c r="N28" s="106"/>
      <c r="O28" s="108">
        <f>SUM(O23:O27)</f>
        <v>301577579</v>
      </c>
      <c r="P28" s="76"/>
      <c r="Q28" s="108">
        <f>SUM(Q23:Q27)</f>
        <v>12515022</v>
      </c>
      <c r="R28" s="137"/>
      <c r="S28" s="110">
        <f>SUM(S23:S27)</f>
        <v>-2503004</v>
      </c>
      <c r="T28" s="109"/>
      <c r="U28" s="108">
        <f>SUM(U23:U27)</f>
        <v>10012018</v>
      </c>
      <c r="V28" s="76"/>
      <c r="W28" s="108">
        <f>SUM(W23:W27)</f>
        <v>1620381937</v>
      </c>
      <c r="X28" s="131"/>
      <c r="Y28" s="108">
        <f>SUM(Y23:Y27)</f>
        <v>7214340</v>
      </c>
      <c r="Z28" s="196"/>
      <c r="AA28" s="112">
        <f>SUM(AA23:AA27)</f>
        <v>1627596277</v>
      </c>
      <c r="AB28" s="100"/>
    </row>
    <row r="29" spans="1:28" ht="23.4" customHeight="1" thickTop="1" x14ac:dyDescent="0.4">
      <c r="A29" s="198"/>
      <c r="B29" s="198"/>
      <c r="C29" s="199"/>
      <c r="D29" s="56"/>
      <c r="E29" s="58"/>
      <c r="F29" s="56"/>
      <c r="G29" s="56"/>
      <c r="H29" s="58"/>
      <c r="I29" s="58"/>
      <c r="J29" s="58"/>
      <c r="K29" s="58"/>
      <c r="L29" s="58"/>
      <c r="M29" s="56"/>
      <c r="N29" s="58"/>
      <c r="O29" s="56"/>
      <c r="P29" s="56"/>
      <c r="Q29" s="56"/>
      <c r="R29" s="55"/>
      <c r="S29" s="56"/>
      <c r="T29" s="56"/>
      <c r="U29" s="56"/>
      <c r="V29" s="56"/>
      <c r="W29" s="57"/>
      <c r="X29" s="58"/>
      <c r="Y29" s="56"/>
      <c r="Z29" s="200"/>
      <c r="AA29" s="57"/>
    </row>
    <row r="30" spans="1:28" ht="23.4" customHeight="1" x14ac:dyDescent="0.4">
      <c r="A30" s="198"/>
      <c r="B30" s="198"/>
      <c r="C30" s="199"/>
      <c r="D30" s="56"/>
      <c r="E30" s="58"/>
      <c r="F30" s="56"/>
      <c r="G30" s="56"/>
      <c r="H30" s="58"/>
      <c r="I30" s="58"/>
      <c r="J30" s="58"/>
      <c r="K30" s="58"/>
      <c r="L30" s="58"/>
      <c r="M30" s="56"/>
      <c r="N30" s="58"/>
      <c r="O30" s="94"/>
      <c r="P30" s="56"/>
      <c r="Q30" s="56"/>
      <c r="R30" s="55"/>
      <c r="S30" s="56"/>
      <c r="T30" s="56"/>
      <c r="U30" s="57"/>
      <c r="V30" s="56"/>
      <c r="W30" s="57"/>
      <c r="X30" s="58"/>
      <c r="Y30" s="57"/>
      <c r="Z30" s="200"/>
      <c r="AA30" s="57"/>
    </row>
    <row r="31" spans="1:28" ht="24" customHeight="1" x14ac:dyDescent="0.4">
      <c r="A31" s="198"/>
      <c r="B31" s="198"/>
      <c r="C31" s="199"/>
      <c r="D31" s="56"/>
      <c r="E31" s="58"/>
      <c r="F31" s="56"/>
      <c r="G31" s="56"/>
      <c r="H31" s="58"/>
      <c r="I31" s="58"/>
      <c r="J31" s="58"/>
      <c r="K31" s="58"/>
      <c r="L31" s="58"/>
      <c r="M31" s="56"/>
      <c r="N31" s="58"/>
      <c r="O31" s="56"/>
      <c r="P31" s="56"/>
      <c r="Q31" s="56"/>
      <c r="R31" s="55"/>
      <c r="S31" s="56"/>
      <c r="T31" s="56"/>
      <c r="U31" s="57"/>
      <c r="V31" s="56"/>
      <c r="W31" s="57"/>
      <c r="X31" s="58"/>
      <c r="Y31" s="59"/>
      <c r="Z31" s="200"/>
      <c r="AA31" s="57"/>
    </row>
    <row r="32" spans="1:28" ht="24" customHeight="1" x14ac:dyDescent="0.4">
      <c r="A32" s="198"/>
      <c r="B32" s="198"/>
      <c r="C32" s="199"/>
      <c r="D32" s="56"/>
      <c r="E32" s="58"/>
      <c r="F32" s="56"/>
      <c r="G32" s="56"/>
      <c r="H32" s="58"/>
      <c r="I32" s="58"/>
      <c r="J32" s="58"/>
      <c r="K32" s="58"/>
      <c r="L32" s="58"/>
      <c r="M32" s="56"/>
      <c r="N32" s="58"/>
      <c r="O32" s="56"/>
      <c r="P32" s="56"/>
      <c r="Q32" s="56"/>
      <c r="R32" s="55"/>
      <c r="S32" s="56"/>
      <c r="T32" s="56"/>
      <c r="U32" s="57"/>
      <c r="V32" s="56"/>
      <c r="W32" s="57"/>
      <c r="X32" s="58"/>
      <c r="Y32" s="59"/>
      <c r="Z32" s="200"/>
      <c r="AA32" s="57"/>
    </row>
    <row r="33" spans="1:27" ht="24" customHeight="1" x14ac:dyDescent="0.4">
      <c r="A33" s="198"/>
      <c r="B33" s="198"/>
      <c r="C33" s="199"/>
      <c r="D33" s="56"/>
      <c r="E33" s="58"/>
      <c r="F33" s="56"/>
      <c r="G33" s="56"/>
      <c r="H33" s="58"/>
      <c r="I33" s="58"/>
      <c r="J33" s="58"/>
      <c r="K33" s="58"/>
      <c r="L33" s="58"/>
      <c r="M33" s="56"/>
      <c r="N33" s="58"/>
      <c r="O33" s="56"/>
      <c r="P33" s="56"/>
      <c r="Q33" s="56"/>
      <c r="R33" s="55"/>
      <c r="S33" s="56"/>
      <c r="T33" s="56"/>
      <c r="U33" s="57"/>
      <c r="V33" s="56"/>
      <c r="W33" s="57"/>
      <c r="X33" s="58"/>
      <c r="Y33" s="59"/>
      <c r="Z33" s="200"/>
      <c r="AA33" s="57"/>
    </row>
    <row r="34" spans="1:27" ht="24" customHeight="1" x14ac:dyDescent="0.4">
      <c r="A34" s="198"/>
      <c r="B34" s="198"/>
      <c r="C34" s="199"/>
      <c r="D34" s="56"/>
      <c r="E34" s="58"/>
      <c r="F34" s="56"/>
      <c r="G34" s="56"/>
      <c r="H34" s="58"/>
      <c r="I34" s="58"/>
      <c r="J34" s="58"/>
      <c r="K34" s="58"/>
      <c r="L34" s="58"/>
      <c r="M34" s="56"/>
      <c r="N34" s="58"/>
      <c r="O34" s="56"/>
      <c r="P34" s="56"/>
      <c r="Q34" s="56"/>
      <c r="R34" s="55"/>
      <c r="S34" s="56"/>
      <c r="T34" s="56"/>
      <c r="U34" s="57"/>
      <c r="V34" s="56"/>
      <c r="W34" s="57"/>
      <c r="X34" s="58"/>
      <c r="Y34" s="59"/>
      <c r="Z34" s="200"/>
      <c r="AA34" s="57"/>
    </row>
    <row r="35" spans="1:27" ht="24" customHeight="1" x14ac:dyDescent="0.4">
      <c r="A35" s="198"/>
      <c r="B35" s="198"/>
      <c r="C35" s="199"/>
      <c r="D35" s="56"/>
      <c r="E35" s="58"/>
      <c r="F35" s="56"/>
      <c r="G35" s="56"/>
      <c r="H35" s="58"/>
      <c r="I35" s="58"/>
      <c r="J35" s="58"/>
      <c r="K35" s="58"/>
      <c r="L35" s="58"/>
      <c r="M35" s="56"/>
      <c r="N35" s="58"/>
      <c r="O35" s="56"/>
      <c r="P35" s="56"/>
      <c r="Q35" s="56"/>
      <c r="R35" s="55"/>
      <c r="S35" s="56"/>
      <c r="T35" s="56"/>
      <c r="U35" s="57"/>
      <c r="V35" s="56"/>
      <c r="W35" s="57"/>
      <c r="X35" s="58"/>
      <c r="Y35" s="59"/>
      <c r="Z35" s="200"/>
      <c r="AA35" s="57"/>
    </row>
    <row r="36" spans="1:27" ht="24" customHeight="1" x14ac:dyDescent="0.4">
      <c r="A36" s="198"/>
      <c r="B36" s="198"/>
      <c r="C36" s="199"/>
      <c r="D36" s="56"/>
      <c r="E36" s="58"/>
      <c r="F36" s="56"/>
      <c r="G36" s="56"/>
      <c r="H36" s="58"/>
      <c r="I36" s="58"/>
      <c r="J36" s="58"/>
      <c r="K36" s="58"/>
      <c r="L36" s="58"/>
      <c r="M36" s="56"/>
      <c r="N36" s="58"/>
      <c r="O36" s="56"/>
      <c r="P36" s="56"/>
      <c r="Q36" s="56"/>
      <c r="R36" s="55"/>
      <c r="S36" s="56"/>
      <c r="T36" s="56"/>
      <c r="U36" s="57"/>
      <c r="V36" s="56"/>
      <c r="W36" s="57"/>
      <c r="X36" s="58"/>
      <c r="Y36" s="59"/>
      <c r="Z36" s="200"/>
      <c r="AA36" s="57"/>
    </row>
    <row r="37" spans="1:27" ht="24" customHeight="1" x14ac:dyDescent="0.7">
      <c r="A37" s="183"/>
    </row>
    <row r="41" spans="1:27" ht="24" customHeight="1" x14ac:dyDescent="0.4">
      <c r="U41" s="195"/>
      <c r="W41" s="195"/>
      <c r="Y41" s="195"/>
    </row>
    <row r="45" spans="1:27" ht="24" customHeight="1" x14ac:dyDescent="0.7">
      <c r="A45" s="201"/>
    </row>
  </sheetData>
  <mergeCells count="9">
    <mergeCell ref="D8:U8"/>
    <mergeCell ref="M9:O9"/>
    <mergeCell ref="Q9:U9"/>
    <mergeCell ref="A1:AA1"/>
    <mergeCell ref="A2:AA2"/>
    <mergeCell ref="A3:AA3"/>
    <mergeCell ref="A4:AA4"/>
    <mergeCell ref="A6:AA6"/>
    <mergeCell ref="A5:AA5"/>
  </mergeCells>
  <pageMargins left="0.5" right="0.2" top="1" bottom="0.5" header="0.5" footer="0.3"/>
  <pageSetup paperSize="9" scale="6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T38"/>
  <sheetViews>
    <sheetView topLeftCell="B14" zoomScale="70" zoomScaleNormal="70" zoomScaleSheetLayoutView="70" workbookViewId="0">
      <selection activeCell="S21" sqref="S1:U1048576"/>
    </sheetView>
  </sheetViews>
  <sheetFormatPr defaultColWidth="9.09765625" defaultRowHeight="12.5" x14ac:dyDescent="0.25"/>
  <cols>
    <col min="1" max="1" width="52.5" style="171" customWidth="1"/>
    <col min="2" max="2" width="9.3984375" style="171" bestFit="1" customWidth="1"/>
    <col min="3" max="3" width="2.59765625" style="171" customWidth="1"/>
    <col min="4" max="4" width="18.69921875" style="171" customWidth="1"/>
    <col min="5" max="5" width="1.8984375" style="171" customWidth="1"/>
    <col min="6" max="6" width="18.69921875" style="171" customWidth="1"/>
    <col min="7" max="7" width="1.8984375" style="171" customWidth="1"/>
    <col min="8" max="8" width="18.69921875" style="171" customWidth="1"/>
    <col min="9" max="9" width="1.8984375" style="171" customWidth="1"/>
    <col min="10" max="10" width="18.69921875" style="171" customWidth="1"/>
    <col min="11" max="11" width="1.8984375" style="171" customWidth="1"/>
    <col min="12" max="12" width="21.8984375" style="171" customWidth="1"/>
    <col min="13" max="13" width="1.8984375" style="171" customWidth="1"/>
    <col min="14" max="14" width="20.3984375" style="171" customWidth="1"/>
    <col min="15" max="15" width="1.8984375" style="171" customWidth="1"/>
    <col min="16" max="16" width="18.3984375" style="171" customWidth="1"/>
    <col min="17" max="17" width="1.8984375" style="171" customWidth="1"/>
    <col min="18" max="18" width="20.3984375" style="171" customWidth="1"/>
    <col min="19" max="19" width="16.3984375" style="171" bestFit="1" customWidth="1"/>
    <col min="20" max="20" width="14.09765625" style="171" bestFit="1" customWidth="1"/>
    <col min="21" max="16384" width="9.09765625" style="171"/>
  </cols>
  <sheetData>
    <row r="1" spans="1:18" ht="26" x14ac:dyDescent="0.25">
      <c r="A1" s="221" t="s">
        <v>138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</row>
    <row r="2" spans="1:18" ht="24" customHeight="1" x14ac:dyDescent="0.25">
      <c r="A2" s="221" t="s">
        <v>229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</row>
    <row r="3" spans="1:18" ht="24" customHeight="1" x14ac:dyDescent="0.25">
      <c r="A3" s="221" t="s">
        <v>29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18" ht="26" x14ac:dyDescent="0.25">
      <c r="A4" s="221" t="s">
        <v>244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</row>
    <row r="5" spans="1:18" ht="26" x14ac:dyDescent="0.25">
      <c r="A5" s="221" t="s">
        <v>107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</row>
    <row r="6" spans="1:18" s="172" customFormat="1" ht="24" customHeight="1" x14ac:dyDescent="0.4">
      <c r="A6" s="235" t="s">
        <v>57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</row>
    <row r="7" spans="1:18" s="172" customFormat="1" ht="6" customHeight="1" x14ac:dyDescent="0.4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</row>
    <row r="8" spans="1:18" s="172" customFormat="1" ht="23.4" customHeight="1" x14ac:dyDescent="0.4">
      <c r="A8" s="11"/>
      <c r="B8" s="132" t="s">
        <v>31</v>
      </c>
      <c r="C8" s="132"/>
      <c r="D8" s="65" t="s">
        <v>36</v>
      </c>
      <c r="E8" s="132"/>
      <c r="F8" s="174" t="s">
        <v>142</v>
      </c>
      <c r="G8" s="132"/>
      <c r="H8" s="234" t="s">
        <v>10</v>
      </c>
      <c r="I8" s="234"/>
      <c r="J8" s="234"/>
      <c r="K8" s="11"/>
      <c r="L8" s="234" t="s">
        <v>44</v>
      </c>
      <c r="M8" s="234"/>
      <c r="N8" s="234"/>
      <c r="O8" s="234"/>
      <c r="P8" s="234"/>
      <c r="Q8" s="11"/>
      <c r="R8" s="65" t="s">
        <v>23</v>
      </c>
    </row>
    <row r="9" spans="1:18" s="172" customFormat="1" ht="23.4" customHeight="1" x14ac:dyDescent="0.4">
      <c r="A9" s="11"/>
      <c r="B9" s="11"/>
      <c r="C9" s="11"/>
      <c r="D9" s="65" t="s">
        <v>35</v>
      </c>
      <c r="F9" s="174" t="s">
        <v>145</v>
      </c>
      <c r="H9" s="65" t="s">
        <v>11</v>
      </c>
      <c r="J9" s="65" t="s">
        <v>30</v>
      </c>
      <c r="K9" s="11"/>
      <c r="L9" s="65" t="s">
        <v>131</v>
      </c>
      <c r="M9" s="65"/>
      <c r="N9" s="65" t="s">
        <v>95</v>
      </c>
      <c r="P9" s="65" t="s">
        <v>100</v>
      </c>
      <c r="Q9" s="11"/>
      <c r="R9" s="65" t="s">
        <v>39</v>
      </c>
    </row>
    <row r="10" spans="1:18" s="172" customFormat="1" ht="23.4" customHeight="1" x14ac:dyDescent="0.4">
      <c r="A10" s="11"/>
      <c r="B10" s="11"/>
      <c r="C10" s="11"/>
      <c r="D10" s="11"/>
      <c r="F10" s="65"/>
      <c r="H10" s="65" t="s">
        <v>34</v>
      </c>
      <c r="I10" s="65"/>
      <c r="J10" s="11"/>
      <c r="K10" s="11"/>
      <c r="L10" s="65" t="s">
        <v>132</v>
      </c>
      <c r="M10" s="11"/>
      <c r="N10" s="65" t="s">
        <v>96</v>
      </c>
      <c r="O10" s="65"/>
      <c r="P10" s="65" t="s">
        <v>101</v>
      </c>
      <c r="Q10" s="11"/>
      <c r="R10" s="11"/>
    </row>
    <row r="11" spans="1:18" s="172" customFormat="1" ht="23.4" customHeight="1" x14ac:dyDescent="0.4">
      <c r="A11" s="11"/>
      <c r="B11" s="11"/>
      <c r="C11" s="11"/>
      <c r="D11" s="11"/>
      <c r="E11" s="172" t="s">
        <v>60</v>
      </c>
      <c r="F11" s="65"/>
      <c r="G11" s="172" t="s">
        <v>60</v>
      </c>
      <c r="H11" s="65"/>
      <c r="I11" s="65"/>
      <c r="J11" s="11"/>
      <c r="K11" s="11"/>
      <c r="L11" s="65" t="s">
        <v>133</v>
      </c>
      <c r="M11" s="11"/>
      <c r="N11" s="65" t="s">
        <v>97</v>
      </c>
      <c r="O11" s="65"/>
      <c r="P11" s="65" t="s">
        <v>102</v>
      </c>
      <c r="Q11" s="11"/>
      <c r="R11" s="11"/>
    </row>
    <row r="12" spans="1:18" s="172" customFormat="1" ht="23.4" customHeight="1" x14ac:dyDescent="0.4">
      <c r="A12" s="11"/>
      <c r="B12" s="11"/>
      <c r="C12" s="11"/>
      <c r="D12" s="11"/>
      <c r="F12" s="65"/>
      <c r="H12" s="65"/>
      <c r="I12" s="65"/>
      <c r="J12" s="11"/>
      <c r="K12" s="11"/>
      <c r="L12" s="65" t="s">
        <v>134</v>
      </c>
      <c r="M12" s="11"/>
      <c r="N12" s="65" t="s">
        <v>98</v>
      </c>
      <c r="O12" s="65"/>
      <c r="P12" s="65" t="s">
        <v>103</v>
      </c>
      <c r="Q12" s="11"/>
      <c r="R12" s="11"/>
    </row>
    <row r="13" spans="1:18" s="172" customFormat="1" ht="23.4" customHeight="1" x14ac:dyDescent="0.4">
      <c r="A13" s="11"/>
      <c r="B13" s="11"/>
      <c r="C13" s="11"/>
      <c r="D13" s="11"/>
      <c r="F13" s="65"/>
      <c r="H13" s="65"/>
      <c r="I13" s="65"/>
      <c r="J13" s="11"/>
      <c r="K13" s="11"/>
      <c r="L13" s="65" t="s">
        <v>135</v>
      </c>
      <c r="M13" s="11"/>
      <c r="N13" s="65" t="s">
        <v>99</v>
      </c>
      <c r="O13" s="65"/>
      <c r="P13" s="11"/>
      <c r="Q13" s="11"/>
      <c r="R13" s="11"/>
    </row>
    <row r="14" spans="1:18" s="172" customFormat="1" ht="23.4" customHeight="1" x14ac:dyDescent="0.4">
      <c r="A14" s="10"/>
      <c r="B14" s="10"/>
      <c r="C14" s="10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</row>
    <row r="15" spans="1:18" s="172" customFormat="1" ht="23.4" customHeight="1" x14ac:dyDescent="0.4">
      <c r="A15" s="175" t="s">
        <v>151</v>
      </c>
      <c r="B15" s="176"/>
      <c r="C15" s="11"/>
      <c r="D15" s="69">
        <v>300000000</v>
      </c>
      <c r="E15" s="113"/>
      <c r="F15" s="29">
        <v>971405000</v>
      </c>
      <c r="G15" s="113"/>
      <c r="H15" s="69">
        <v>22818804</v>
      </c>
      <c r="I15" s="69"/>
      <c r="J15" s="69">
        <v>207315334</v>
      </c>
      <c r="K15" s="114"/>
      <c r="L15" s="114">
        <v>11137687</v>
      </c>
      <c r="M15" s="69"/>
      <c r="N15" s="93">
        <v>-2227535</v>
      </c>
      <c r="O15" s="69"/>
      <c r="P15" s="69">
        <f>SUM(L15:O15)</f>
        <v>8910152</v>
      </c>
      <c r="Q15" s="114"/>
      <c r="R15" s="69">
        <f>SUM(D15:J15)+P15</f>
        <v>1510449290</v>
      </c>
    </row>
    <row r="16" spans="1:18" s="172" customFormat="1" ht="23.4" customHeight="1" x14ac:dyDescent="0.4">
      <c r="A16" s="131" t="s">
        <v>246</v>
      </c>
      <c r="B16" s="176">
        <v>15</v>
      </c>
      <c r="C16" s="11"/>
      <c r="D16" s="100">
        <v>0</v>
      </c>
      <c r="E16" s="14"/>
      <c r="F16" s="100">
        <v>0</v>
      </c>
      <c r="G16" s="14"/>
      <c r="H16" s="100">
        <v>0</v>
      </c>
      <c r="I16" s="69"/>
      <c r="J16" s="93">
        <v>-90000000</v>
      </c>
      <c r="K16" s="114"/>
      <c r="L16" s="124">
        <v>0</v>
      </c>
      <c r="M16" s="90"/>
      <c r="N16" s="124">
        <v>0</v>
      </c>
      <c r="O16" s="176"/>
      <c r="P16" s="67">
        <v>0</v>
      </c>
      <c r="Q16" s="114"/>
      <c r="R16" s="25">
        <f>SUM(D16:J16)+P16</f>
        <v>-90000000</v>
      </c>
    </row>
    <row r="17" spans="1:20" s="172" customFormat="1" ht="23.4" customHeight="1" x14ac:dyDescent="0.4">
      <c r="A17" s="131" t="s">
        <v>108</v>
      </c>
      <c r="B17" s="22"/>
      <c r="C17" s="22"/>
      <c r="D17" s="100">
        <v>0</v>
      </c>
      <c r="E17" s="14"/>
      <c r="F17" s="100">
        <v>0</v>
      </c>
      <c r="G17" s="14"/>
      <c r="H17" s="100">
        <v>0</v>
      </c>
      <c r="I17" s="32"/>
      <c r="J17" s="69">
        <v>132765305</v>
      </c>
      <c r="K17" s="100"/>
      <c r="L17" s="124">
        <v>0</v>
      </c>
      <c r="M17" s="90"/>
      <c r="N17" s="124">
        <v>0</v>
      </c>
      <c r="O17" s="176"/>
      <c r="P17" s="67">
        <v>0</v>
      </c>
      <c r="Q17" s="100"/>
      <c r="R17" s="25">
        <f>SUM(D17:J17)+P17</f>
        <v>132765305</v>
      </c>
    </row>
    <row r="18" spans="1:20" s="172" customFormat="1" ht="23.4" customHeight="1" thickBot="1" x14ac:dyDescent="0.45">
      <c r="A18" s="137" t="s">
        <v>249</v>
      </c>
      <c r="B18" s="11"/>
      <c r="C18" s="11"/>
      <c r="D18" s="177">
        <f>SUM(D15:D17)</f>
        <v>300000000</v>
      </c>
      <c r="E18" s="14"/>
      <c r="F18" s="177">
        <f>SUM(F15:F17)</f>
        <v>971405000</v>
      </c>
      <c r="G18" s="14"/>
      <c r="H18" s="177">
        <f>SUM(H15:H17)</f>
        <v>22818804</v>
      </c>
      <c r="I18" s="14"/>
      <c r="J18" s="178">
        <f>SUM(J15:J17)</f>
        <v>250080639</v>
      </c>
      <c r="K18" s="14"/>
      <c r="L18" s="178">
        <f>SUM(L15:L17)</f>
        <v>11137687</v>
      </c>
      <c r="M18" s="164"/>
      <c r="N18" s="115">
        <f>SUM(N15:N17)</f>
        <v>-2227535</v>
      </c>
      <c r="O18" s="164"/>
      <c r="P18" s="178">
        <f>SUM(P15:P17)</f>
        <v>8910152</v>
      </c>
      <c r="Q18" s="14"/>
      <c r="R18" s="177">
        <f>SUM(R15:R17)</f>
        <v>1553214595</v>
      </c>
    </row>
    <row r="19" spans="1:20" s="172" customFormat="1" ht="23.4" customHeight="1" thickTop="1" x14ac:dyDescent="0.4">
      <c r="A19" s="10"/>
      <c r="B19" s="10"/>
      <c r="C19" s="10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</row>
    <row r="20" spans="1:20" s="172" customFormat="1" ht="23.4" customHeight="1" x14ac:dyDescent="0.4">
      <c r="A20" s="175" t="s">
        <v>236</v>
      </c>
      <c r="B20" s="176"/>
      <c r="C20" s="10"/>
      <c r="D20" s="69">
        <v>300000000</v>
      </c>
      <c r="E20" s="113"/>
      <c r="F20" s="29">
        <v>971405000</v>
      </c>
      <c r="G20" s="113"/>
      <c r="H20" s="69">
        <v>30000000</v>
      </c>
      <c r="I20" s="69"/>
      <c r="J20" s="69">
        <v>351102392</v>
      </c>
      <c r="K20" s="114"/>
      <c r="L20" s="114">
        <v>11137687</v>
      </c>
      <c r="M20" s="69"/>
      <c r="N20" s="93">
        <v>-2227535</v>
      </c>
      <c r="O20" s="69"/>
      <c r="P20" s="69">
        <f>SUM(L20:O20)</f>
        <v>8910152</v>
      </c>
      <c r="Q20" s="114"/>
      <c r="R20" s="69">
        <f>SUM(D20:J20)+P20</f>
        <v>1661417544</v>
      </c>
    </row>
    <row r="21" spans="1:20" s="172" customFormat="1" ht="23.4" customHeight="1" x14ac:dyDescent="0.4">
      <c r="A21" s="131" t="s">
        <v>246</v>
      </c>
      <c r="B21" s="176">
        <v>15</v>
      </c>
      <c r="C21" s="10"/>
      <c r="D21" s="100">
        <v>0</v>
      </c>
      <c r="E21" s="14"/>
      <c r="F21" s="100">
        <v>0</v>
      </c>
      <c r="G21" s="14"/>
      <c r="H21" s="100">
        <v>0</v>
      </c>
      <c r="I21" s="69"/>
      <c r="J21" s="93">
        <v>-150000000</v>
      </c>
      <c r="K21" s="114"/>
      <c r="L21" s="124">
        <v>0</v>
      </c>
      <c r="M21" s="90"/>
      <c r="N21" s="124">
        <v>0</v>
      </c>
      <c r="O21" s="176"/>
      <c r="P21" s="67">
        <v>0</v>
      </c>
      <c r="Q21" s="114"/>
      <c r="R21" s="25">
        <f>SUM(D21:J21)+P21</f>
        <v>-150000000</v>
      </c>
    </row>
    <row r="22" spans="1:20" s="172" customFormat="1" ht="23.4" customHeight="1" x14ac:dyDescent="0.4">
      <c r="A22" s="131" t="s">
        <v>108</v>
      </c>
      <c r="B22" s="22"/>
      <c r="C22" s="10"/>
      <c r="D22" s="100">
        <v>0</v>
      </c>
      <c r="E22" s="179"/>
      <c r="F22" s="100">
        <v>0</v>
      </c>
      <c r="G22" s="179"/>
      <c r="H22" s="100">
        <v>0</v>
      </c>
      <c r="I22" s="176"/>
      <c r="J22" s="69">
        <f>'กำไร 6'!H28</f>
        <v>142412245</v>
      </c>
      <c r="K22" s="116"/>
      <c r="L22" s="124">
        <v>0</v>
      </c>
      <c r="M22" s="67"/>
      <c r="N22" s="124">
        <v>0</v>
      </c>
      <c r="O22" s="176"/>
      <c r="P22" s="67">
        <v>0</v>
      </c>
      <c r="Q22" s="116"/>
      <c r="R22" s="69">
        <f>SUM(D22:J22)+P22</f>
        <v>142412245</v>
      </c>
    </row>
    <row r="23" spans="1:20" s="172" customFormat="1" ht="23.4" customHeight="1" thickBot="1" x14ac:dyDescent="0.45">
      <c r="A23" s="180" t="s">
        <v>250</v>
      </c>
      <c r="B23" s="11"/>
      <c r="C23" s="10"/>
      <c r="D23" s="115">
        <f>SUM(D20:D22)</f>
        <v>300000000</v>
      </c>
      <c r="E23" s="111"/>
      <c r="F23" s="115">
        <f>SUM(F20:F22)</f>
        <v>971405000</v>
      </c>
      <c r="G23" s="111"/>
      <c r="H23" s="115">
        <f>SUM(H20:H22)</f>
        <v>30000000</v>
      </c>
      <c r="I23" s="117"/>
      <c r="J23" s="115">
        <f>SUM(J20:J22)</f>
        <v>343514637</v>
      </c>
      <c r="K23" s="118"/>
      <c r="L23" s="115">
        <f>SUM(L20:L22)</f>
        <v>11137687</v>
      </c>
      <c r="M23" s="118"/>
      <c r="N23" s="119">
        <f>SUM(N20:N22)</f>
        <v>-2227535</v>
      </c>
      <c r="O23" s="117"/>
      <c r="P23" s="119">
        <f>SUM(P20:P22)</f>
        <v>8910152</v>
      </c>
      <c r="Q23" s="164"/>
      <c r="R23" s="115">
        <f>SUM(R20:R22)</f>
        <v>1653829789</v>
      </c>
      <c r="S23" s="181"/>
      <c r="T23" s="182"/>
    </row>
    <row r="24" spans="1:20" s="172" customFormat="1" ht="23.4" customHeight="1" thickTop="1" x14ac:dyDescent="0.4">
      <c r="A24" s="10"/>
      <c r="B24" s="10"/>
      <c r="C24" s="10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</row>
    <row r="25" spans="1:20" s="172" customFormat="1" ht="23.4" customHeight="1" x14ac:dyDescent="0.4">
      <c r="A25" s="10"/>
      <c r="B25" s="10"/>
      <c r="C25" s="10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</row>
    <row r="26" spans="1:20" s="172" customFormat="1" ht="23.4" customHeight="1" x14ac:dyDescent="0.4">
      <c r="A26" s="10"/>
      <c r="B26" s="10"/>
      <c r="C26" s="10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</row>
    <row r="27" spans="1:20" s="172" customFormat="1" ht="23.4" customHeight="1" x14ac:dyDescent="0.4">
      <c r="A27" s="10"/>
      <c r="B27" s="10"/>
      <c r="C27" s="10"/>
      <c r="D27" s="144"/>
      <c r="E27" s="144"/>
      <c r="F27" s="144"/>
      <c r="G27" s="144"/>
      <c r="H27" s="144"/>
      <c r="I27" s="144"/>
      <c r="J27" s="24"/>
      <c r="K27" s="144"/>
      <c r="L27" s="144"/>
      <c r="M27" s="144"/>
      <c r="N27" s="144"/>
      <c r="O27" s="144"/>
      <c r="P27" s="144"/>
      <c r="Q27" s="144"/>
      <c r="R27" s="144"/>
    </row>
    <row r="28" spans="1:20" s="172" customFormat="1" ht="23.4" customHeight="1" x14ac:dyDescent="0.4">
      <c r="A28" s="10"/>
      <c r="B28" s="10"/>
      <c r="C28" s="10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20" s="172" customFormat="1" ht="23.4" customHeight="1" x14ac:dyDescent="0.4">
      <c r="A29" s="10"/>
      <c r="B29" s="10"/>
      <c r="C29" s="10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</row>
    <row r="30" spans="1:20" s="172" customFormat="1" ht="23.4" customHeight="1" x14ac:dyDescent="0.4">
      <c r="A30" s="10"/>
      <c r="B30" s="10"/>
      <c r="C30" s="10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</row>
    <row r="31" spans="1:20" s="172" customFormat="1" ht="23.4" customHeight="1" x14ac:dyDescent="0.4">
      <c r="A31" s="10"/>
      <c r="B31" s="10"/>
      <c r="C31" s="10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</row>
    <row r="32" spans="1:20" s="172" customFormat="1" ht="23.4" customHeight="1" x14ac:dyDescent="0.4">
      <c r="A32" s="10"/>
      <c r="B32" s="10"/>
      <c r="C32" s="10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</row>
    <row r="33" spans="1:18" ht="23.4" customHeight="1" x14ac:dyDescent="0.7">
      <c r="A33" s="183" t="s">
        <v>136</v>
      </c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82"/>
      <c r="Q33" s="172"/>
      <c r="R33" s="172"/>
    </row>
    <row r="34" spans="1:18" ht="22.5" customHeight="1" x14ac:dyDescent="0.25">
      <c r="J34" s="181"/>
      <c r="N34" s="181"/>
      <c r="P34" s="181"/>
    </row>
    <row r="35" spans="1:18" ht="22.5" customHeight="1" x14ac:dyDescent="0.25"/>
    <row r="36" spans="1:18" ht="22.5" customHeight="1" x14ac:dyDescent="0.25">
      <c r="A36" s="9"/>
    </row>
    <row r="37" spans="1:18" ht="22.5" customHeight="1" x14ac:dyDescent="0.25"/>
    <row r="38" spans="1:18" ht="22.5" customHeight="1" x14ac:dyDescent="0.25"/>
  </sheetData>
  <mergeCells count="8">
    <mergeCell ref="H8:J8"/>
    <mergeCell ref="A6:R6"/>
    <mergeCell ref="A1:R1"/>
    <mergeCell ref="A2:R2"/>
    <mergeCell ref="A3:R3"/>
    <mergeCell ref="A4:R4"/>
    <mergeCell ref="A5:R5"/>
    <mergeCell ref="L8:P8"/>
  </mergeCells>
  <pageMargins left="0.5" right="0.2" top="1" bottom="0.5" header="0.5" footer="0.3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tabColor rgb="FF00B050"/>
  </sheetPr>
  <dimension ref="A1:S167"/>
  <sheetViews>
    <sheetView tabSelected="1" topLeftCell="A28" zoomScale="80" zoomScaleNormal="80" zoomScaleSheetLayoutView="70" workbookViewId="0">
      <selection activeCell="A37" sqref="A37"/>
    </sheetView>
  </sheetViews>
  <sheetFormatPr defaultColWidth="9.09765625" defaultRowHeight="24" customHeight="1" x14ac:dyDescent="0.75"/>
  <cols>
    <col min="1" max="1" width="61" style="1" customWidth="1"/>
    <col min="2" max="2" width="10.8984375" style="1" bestFit="1" customWidth="1"/>
    <col min="3" max="3" width="1" style="1" customWidth="1"/>
    <col min="4" max="4" width="14.69921875" style="1" customWidth="1"/>
    <col min="5" max="5" width="1" style="1" customWidth="1"/>
    <col min="6" max="6" width="14.69921875" style="1" customWidth="1"/>
    <col min="7" max="7" width="1" style="1" customWidth="1"/>
    <col min="8" max="8" width="14.69921875" style="1" customWidth="1"/>
    <col min="9" max="9" width="1" style="1" customWidth="1"/>
    <col min="10" max="10" width="14.69921875" style="1" customWidth="1"/>
    <col min="11" max="11" width="8.59765625" style="1" customWidth="1"/>
    <col min="12" max="12" width="14.3984375" style="1" bestFit="1" customWidth="1"/>
    <col min="13" max="13" width="12.59765625" style="1" bestFit="1" customWidth="1"/>
    <col min="14" max="14" width="16.59765625" style="1" customWidth="1"/>
    <col min="15" max="15" width="15" style="83" customWidth="1"/>
    <col min="16" max="16" width="14.3984375" style="83" bestFit="1" customWidth="1"/>
    <col min="17" max="17" width="12" style="83" bestFit="1" customWidth="1"/>
    <col min="18" max="18" width="12.3984375" style="83" bestFit="1" customWidth="1"/>
    <col min="19" max="19" width="12" style="1" bestFit="1" customWidth="1"/>
    <col min="20" max="16384" width="9.09765625" style="1"/>
  </cols>
  <sheetData>
    <row r="1" spans="1:19" s="140" customFormat="1" ht="26" x14ac:dyDescent="0.7">
      <c r="A1" s="221" t="s">
        <v>138</v>
      </c>
      <c r="B1" s="221"/>
      <c r="C1" s="221"/>
      <c r="D1" s="221"/>
      <c r="E1" s="221"/>
      <c r="F1" s="221"/>
      <c r="G1" s="221"/>
      <c r="H1" s="221"/>
      <c r="I1" s="221"/>
      <c r="J1" s="221"/>
      <c r="O1" s="87"/>
      <c r="P1" s="87"/>
      <c r="Q1" s="87"/>
      <c r="R1" s="87"/>
    </row>
    <row r="2" spans="1:19" s="140" customFormat="1" ht="24" customHeight="1" x14ac:dyDescent="0.7">
      <c r="A2" s="221" t="s">
        <v>13</v>
      </c>
      <c r="B2" s="221"/>
      <c r="C2" s="221"/>
      <c r="D2" s="221"/>
      <c r="E2" s="221"/>
      <c r="F2" s="221"/>
      <c r="G2" s="221"/>
      <c r="H2" s="221"/>
      <c r="I2" s="221"/>
      <c r="J2" s="221"/>
      <c r="O2" s="87"/>
      <c r="P2" s="87"/>
      <c r="Q2" s="87"/>
      <c r="R2" s="87"/>
    </row>
    <row r="3" spans="1:19" s="140" customFormat="1" ht="24" customHeight="1" x14ac:dyDescent="0.7">
      <c r="A3" s="221" t="s">
        <v>244</v>
      </c>
      <c r="B3" s="221"/>
      <c r="C3" s="221"/>
      <c r="D3" s="221"/>
      <c r="E3" s="221"/>
      <c r="F3" s="221"/>
      <c r="G3" s="221"/>
      <c r="H3" s="221"/>
      <c r="I3" s="221"/>
      <c r="J3" s="221"/>
      <c r="O3" s="87"/>
      <c r="P3" s="87"/>
      <c r="Q3" s="87"/>
      <c r="R3" s="87"/>
    </row>
    <row r="4" spans="1:19" s="140" customFormat="1" ht="24" customHeight="1" x14ac:dyDescent="0.7">
      <c r="A4" s="221" t="s">
        <v>107</v>
      </c>
      <c r="B4" s="221"/>
      <c r="C4" s="221"/>
      <c r="D4" s="221"/>
      <c r="E4" s="221"/>
      <c r="F4" s="221"/>
      <c r="G4" s="221"/>
      <c r="H4" s="221"/>
      <c r="I4" s="221"/>
      <c r="J4" s="221"/>
      <c r="O4" s="87"/>
      <c r="P4" s="87"/>
      <c r="Q4" s="87"/>
      <c r="R4" s="87"/>
    </row>
    <row r="5" spans="1:19" s="141" customFormat="1" ht="19.5" customHeight="1" x14ac:dyDescent="0.75">
      <c r="A5" s="235" t="s">
        <v>57</v>
      </c>
      <c r="B5" s="235"/>
      <c r="C5" s="235"/>
      <c r="D5" s="235"/>
      <c r="E5" s="235"/>
      <c r="F5" s="235"/>
      <c r="G5" s="235"/>
      <c r="H5" s="235"/>
      <c r="I5" s="235"/>
      <c r="J5" s="235"/>
      <c r="O5" s="88"/>
      <c r="P5" s="88"/>
      <c r="Q5" s="88"/>
      <c r="R5" s="88"/>
    </row>
    <row r="6" spans="1:19" s="2" customFormat="1" ht="9.65" customHeight="1" x14ac:dyDescent="0.75">
      <c r="B6" s="3"/>
      <c r="C6" s="3"/>
      <c r="D6" s="3"/>
      <c r="E6" s="3"/>
      <c r="O6" s="83"/>
      <c r="P6" s="83"/>
      <c r="Q6" s="83"/>
      <c r="R6" s="83"/>
    </row>
    <row r="7" spans="1:19" ht="24" customHeight="1" x14ac:dyDescent="0.75">
      <c r="A7" s="10"/>
      <c r="B7" s="132" t="s">
        <v>31</v>
      </c>
      <c r="C7" s="224" t="s">
        <v>0</v>
      </c>
      <c r="D7" s="224"/>
      <c r="E7" s="224"/>
      <c r="F7" s="224"/>
      <c r="G7" s="224"/>
      <c r="H7" s="224" t="s">
        <v>29</v>
      </c>
      <c r="I7" s="224"/>
      <c r="J7" s="224"/>
    </row>
    <row r="8" spans="1:19" s="142" customFormat="1" ht="24" customHeight="1" x14ac:dyDescent="0.75">
      <c r="A8" s="65"/>
      <c r="B8" s="65"/>
      <c r="C8" s="65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83"/>
      <c r="O8" s="89"/>
      <c r="P8" s="89"/>
      <c r="Q8" s="89"/>
      <c r="R8" s="89"/>
    </row>
    <row r="9" spans="1:19" ht="24" customHeight="1" x14ac:dyDescent="0.75">
      <c r="A9" s="11" t="s">
        <v>14</v>
      </c>
      <c r="B9" s="11"/>
      <c r="C9" s="11"/>
      <c r="D9" s="11"/>
      <c r="E9" s="11"/>
      <c r="F9" s="12"/>
      <c r="G9" s="143"/>
      <c r="H9" s="143"/>
      <c r="I9" s="143"/>
      <c r="J9" s="143"/>
      <c r="L9" s="83"/>
    </row>
    <row r="10" spans="1:19" ht="24" customHeight="1" x14ac:dyDescent="0.75">
      <c r="A10" s="144" t="s">
        <v>109</v>
      </c>
      <c r="B10" s="144"/>
      <c r="C10" s="144"/>
      <c r="D10" s="13">
        <f>'กำไร 6'!D24</f>
        <v>109118591</v>
      </c>
      <c r="E10" s="144"/>
      <c r="F10" s="13">
        <v>108027345</v>
      </c>
      <c r="G10" s="14"/>
      <c r="H10" s="13">
        <f>'กำไร 6'!H24</f>
        <v>142412245</v>
      </c>
      <c r="I10" s="14"/>
      <c r="J10" s="13">
        <v>132765305</v>
      </c>
      <c r="L10" s="83"/>
    </row>
    <row r="11" spans="1:19" ht="24" customHeight="1" x14ac:dyDescent="0.75">
      <c r="A11" s="144" t="s">
        <v>37</v>
      </c>
      <c r="B11" s="144"/>
      <c r="C11" s="144"/>
      <c r="D11" s="13"/>
      <c r="E11" s="144"/>
      <c r="F11" s="13"/>
      <c r="G11" s="144"/>
      <c r="H11" s="13"/>
      <c r="I11" s="144"/>
      <c r="J11" s="13"/>
      <c r="L11" s="83"/>
    </row>
    <row r="12" spans="1:19" ht="24" customHeight="1" x14ac:dyDescent="0.75">
      <c r="A12" s="145" t="s">
        <v>95</v>
      </c>
      <c r="B12" s="144"/>
      <c r="C12" s="144"/>
      <c r="D12" s="13">
        <f>'กำไร 6'!D23</f>
        <v>24850848</v>
      </c>
      <c r="E12" s="144"/>
      <c r="F12" s="13">
        <v>25031615</v>
      </c>
      <c r="G12" s="144"/>
      <c r="H12" s="13">
        <f>'กำไร 6'!H23</f>
        <v>24784766</v>
      </c>
      <c r="I12" s="144"/>
      <c r="J12" s="13">
        <v>23729133</v>
      </c>
      <c r="L12" s="83"/>
      <c r="N12" s="83"/>
    </row>
    <row r="13" spans="1:19" ht="24" customHeight="1" x14ac:dyDescent="0.75">
      <c r="A13" s="145" t="s">
        <v>253</v>
      </c>
      <c r="B13" s="146"/>
      <c r="C13" s="145"/>
      <c r="D13" s="13">
        <v>-192060</v>
      </c>
      <c r="E13" s="145"/>
      <c r="F13" s="13">
        <v>371682</v>
      </c>
      <c r="G13" s="144"/>
      <c r="H13" s="13">
        <v>-190060</v>
      </c>
      <c r="I13" s="144"/>
      <c r="J13" s="13">
        <v>101</v>
      </c>
      <c r="L13" s="83"/>
      <c r="M13" s="60"/>
      <c r="N13" s="83"/>
      <c r="S13" s="147"/>
    </row>
    <row r="14" spans="1:19" ht="24" customHeight="1" x14ac:dyDescent="0.75">
      <c r="A14" s="145" t="s">
        <v>15</v>
      </c>
      <c r="B14" s="146">
        <v>6</v>
      </c>
      <c r="C14" s="145"/>
      <c r="D14" s="13">
        <v>10813334</v>
      </c>
      <c r="E14" s="145"/>
      <c r="F14" s="13">
        <v>12314935</v>
      </c>
      <c r="G14" s="144"/>
      <c r="H14" s="13">
        <v>6452389</v>
      </c>
      <c r="I14" s="144"/>
      <c r="J14" s="13">
        <v>7854841</v>
      </c>
      <c r="L14" s="83"/>
      <c r="M14" s="60"/>
      <c r="N14" s="83"/>
      <c r="S14" s="147"/>
    </row>
    <row r="15" spans="1:19" ht="24" customHeight="1" x14ac:dyDescent="0.75">
      <c r="A15" s="148" t="s">
        <v>70</v>
      </c>
      <c r="B15" s="146">
        <v>7</v>
      </c>
      <c r="C15" s="145"/>
      <c r="D15" s="13">
        <v>6245501</v>
      </c>
      <c r="E15" s="145"/>
      <c r="F15" s="13">
        <v>5602428</v>
      </c>
      <c r="G15" s="144"/>
      <c r="H15" s="13">
        <v>2147148</v>
      </c>
      <c r="I15" s="144"/>
      <c r="J15" s="13">
        <v>2052502</v>
      </c>
      <c r="L15" s="83"/>
      <c r="M15" s="60"/>
      <c r="N15" s="83"/>
      <c r="S15" s="147"/>
    </row>
    <row r="16" spans="1:19" ht="24" customHeight="1" x14ac:dyDescent="0.75">
      <c r="A16" s="148" t="s">
        <v>241</v>
      </c>
      <c r="B16" s="146"/>
      <c r="C16" s="145"/>
      <c r="D16" s="13">
        <v>368</v>
      </c>
      <c r="E16" s="145"/>
      <c r="F16" s="13">
        <v>161</v>
      </c>
      <c r="G16" s="144"/>
      <c r="H16" s="13">
        <v>273</v>
      </c>
      <c r="I16" s="144"/>
      <c r="J16" s="13">
        <v>56</v>
      </c>
      <c r="L16" s="83"/>
      <c r="M16" s="60"/>
      <c r="N16" s="83"/>
      <c r="S16" s="147"/>
    </row>
    <row r="17" spans="1:19" ht="24" customHeight="1" x14ac:dyDescent="0.55000000000000004">
      <c r="A17" s="148" t="s">
        <v>162</v>
      </c>
      <c r="B17" s="146"/>
      <c r="C17" s="145"/>
      <c r="D17" s="13">
        <v>-1228</v>
      </c>
      <c r="E17" s="145"/>
      <c r="F17" s="13">
        <v>-76129</v>
      </c>
      <c r="G17" s="144"/>
      <c r="H17" s="13">
        <v>-10</v>
      </c>
      <c r="I17" s="144"/>
      <c r="J17" s="67">
        <v>0</v>
      </c>
      <c r="K17" s="149"/>
      <c r="L17" s="83"/>
      <c r="M17" s="60"/>
      <c r="N17" s="83"/>
      <c r="S17" s="147"/>
    </row>
    <row r="18" spans="1:19" ht="24" customHeight="1" x14ac:dyDescent="0.55000000000000004">
      <c r="A18" s="148" t="s">
        <v>85</v>
      </c>
      <c r="B18" s="146"/>
      <c r="C18" s="145"/>
      <c r="D18" s="13">
        <v>4886533</v>
      </c>
      <c r="E18" s="145"/>
      <c r="F18" s="13">
        <v>2898838</v>
      </c>
      <c r="G18" s="144"/>
      <c r="H18" s="13">
        <f>3695185-1</f>
        <v>3695184</v>
      </c>
      <c r="I18" s="144"/>
      <c r="J18" s="13">
        <v>1997158</v>
      </c>
      <c r="K18" s="149"/>
      <c r="L18" s="83"/>
      <c r="M18" s="60"/>
      <c r="N18" s="83"/>
      <c r="S18" s="147"/>
    </row>
    <row r="19" spans="1:19" ht="24" customHeight="1" x14ac:dyDescent="0.55000000000000004">
      <c r="A19" s="148" t="s">
        <v>251</v>
      </c>
      <c r="B19" s="146"/>
      <c r="C19" s="145"/>
      <c r="D19" s="13">
        <v>0</v>
      </c>
      <c r="E19" s="145"/>
      <c r="F19" s="67">
        <v>0</v>
      </c>
      <c r="G19" s="144"/>
      <c r="H19" s="13">
        <v>-33997125</v>
      </c>
      <c r="I19" s="144"/>
      <c r="J19" s="13">
        <v>-30997350</v>
      </c>
      <c r="K19" s="149"/>
      <c r="L19" s="83"/>
      <c r="M19" s="60"/>
      <c r="N19" s="83"/>
      <c r="S19" s="147"/>
    </row>
    <row r="20" spans="1:19" ht="24" customHeight="1" x14ac:dyDescent="0.75">
      <c r="A20" s="148" t="s">
        <v>237</v>
      </c>
      <c r="B20" s="150"/>
      <c r="C20" s="150"/>
      <c r="D20" s="13">
        <v>-4358031</v>
      </c>
      <c r="E20" s="150"/>
      <c r="F20" s="13">
        <v>-4850783</v>
      </c>
      <c r="G20" s="144"/>
      <c r="H20" s="20">
        <v>-4802128</v>
      </c>
      <c r="I20" s="144"/>
      <c r="J20" s="13">
        <v>-5104721</v>
      </c>
      <c r="L20" s="83"/>
      <c r="M20" s="60"/>
      <c r="N20" s="83"/>
      <c r="S20" s="147"/>
    </row>
    <row r="21" spans="1:19" ht="24" customHeight="1" x14ac:dyDescent="0.7">
      <c r="A21" s="151" t="s">
        <v>143</v>
      </c>
      <c r="B21" s="150"/>
      <c r="C21" s="150"/>
      <c r="D21" s="16">
        <v>2237464</v>
      </c>
      <c r="E21" s="150"/>
      <c r="F21" s="16">
        <v>2117963</v>
      </c>
      <c r="G21" s="144"/>
      <c r="H21" s="16">
        <v>1617775</v>
      </c>
      <c r="I21" s="144"/>
      <c r="J21" s="16">
        <v>1395552</v>
      </c>
      <c r="L21" s="83"/>
      <c r="M21" s="60"/>
      <c r="N21" s="83"/>
      <c r="S21" s="147"/>
    </row>
    <row r="22" spans="1:19" ht="23" x14ac:dyDescent="0.75">
      <c r="A22" s="152" t="s">
        <v>230</v>
      </c>
      <c r="B22" s="150"/>
      <c r="C22" s="150"/>
      <c r="L22" s="83"/>
      <c r="M22" s="60"/>
      <c r="N22" s="60"/>
      <c r="S22" s="147"/>
    </row>
    <row r="23" spans="1:19" ht="23" x14ac:dyDescent="0.75">
      <c r="A23" s="145" t="s">
        <v>231</v>
      </c>
      <c r="B23" s="150"/>
      <c r="C23" s="150"/>
      <c r="D23" s="20">
        <f>SUM(D10:D21)</f>
        <v>153601320</v>
      </c>
      <c r="E23" s="13"/>
      <c r="F23" s="20">
        <f>SUM(F10:F21)</f>
        <v>151438055</v>
      </c>
      <c r="G23" s="13"/>
      <c r="H23" s="20">
        <f>SUM(H10:H21)</f>
        <v>142120457</v>
      </c>
      <c r="I23" s="13"/>
      <c r="J23" s="20">
        <f>SUM(J10:J21)</f>
        <v>133692577</v>
      </c>
      <c r="L23" s="83"/>
      <c r="M23" s="60"/>
      <c r="N23" s="60"/>
      <c r="S23" s="147"/>
    </row>
    <row r="24" spans="1:19" ht="24" customHeight="1" x14ac:dyDescent="0.75">
      <c r="A24" s="17" t="s">
        <v>62</v>
      </c>
      <c r="B24" s="153"/>
      <c r="C24" s="153"/>
      <c r="D24" s="13"/>
      <c r="E24" s="153"/>
      <c r="F24" s="13"/>
      <c r="G24" s="144"/>
      <c r="H24" s="13"/>
      <c r="I24" s="144"/>
      <c r="J24" s="13"/>
      <c r="M24" s="60"/>
      <c r="N24" s="60"/>
      <c r="S24" s="147"/>
    </row>
    <row r="25" spans="1:19" ht="24" customHeight="1" x14ac:dyDescent="0.75">
      <c r="A25" s="145" t="s">
        <v>114</v>
      </c>
      <c r="B25" s="145"/>
      <c r="C25" s="145"/>
      <c r="D25" s="13">
        <v>-70267773</v>
      </c>
      <c r="E25" s="145"/>
      <c r="F25" s="13">
        <v>-110887926</v>
      </c>
      <c r="G25" s="14"/>
      <c r="H25" s="13">
        <f>-74695959</f>
        <v>-74695959</v>
      </c>
      <c r="I25" s="14"/>
      <c r="J25" s="13">
        <v>-112391310</v>
      </c>
      <c r="L25" s="83"/>
      <c r="M25" s="60"/>
      <c r="N25" s="83"/>
      <c r="Q25" s="60"/>
      <c r="S25" s="147"/>
    </row>
    <row r="26" spans="1:19" ht="24" customHeight="1" x14ac:dyDescent="0.75">
      <c r="A26" s="145" t="s">
        <v>3</v>
      </c>
      <c r="B26" s="145"/>
      <c r="C26" s="145"/>
      <c r="D26" s="13">
        <v>1162826</v>
      </c>
      <c r="E26" s="145"/>
      <c r="F26" s="13">
        <v>-930340</v>
      </c>
      <c r="G26" s="14"/>
      <c r="H26" s="13">
        <f>1817466</f>
        <v>1817466</v>
      </c>
      <c r="I26" s="14"/>
      <c r="J26" s="13">
        <v>-683752</v>
      </c>
      <c r="L26" s="83"/>
      <c r="M26" s="60"/>
      <c r="N26" s="83"/>
      <c r="S26" s="147"/>
    </row>
    <row r="27" spans="1:19" ht="24" customHeight="1" x14ac:dyDescent="0.75">
      <c r="A27" s="145" t="s">
        <v>25</v>
      </c>
      <c r="B27" s="145"/>
      <c r="C27" s="145"/>
      <c r="D27" s="13">
        <v>-3023219</v>
      </c>
      <c r="E27" s="145"/>
      <c r="F27" s="13">
        <v>-10371814</v>
      </c>
      <c r="G27" s="13"/>
      <c r="H27" s="13">
        <v>-3000000</v>
      </c>
      <c r="I27" s="13"/>
      <c r="J27" s="13">
        <v>-10377796</v>
      </c>
      <c r="L27" s="83"/>
      <c r="M27" s="60"/>
      <c r="N27" s="83"/>
      <c r="S27" s="147"/>
    </row>
    <row r="28" spans="1:19" ht="24" customHeight="1" x14ac:dyDescent="0.75">
      <c r="A28" s="17" t="s">
        <v>63</v>
      </c>
      <c r="B28" s="145"/>
      <c r="C28" s="145"/>
      <c r="D28" s="13"/>
      <c r="E28" s="145"/>
      <c r="F28" s="13"/>
      <c r="G28" s="14"/>
      <c r="H28" s="13"/>
      <c r="I28" s="14"/>
      <c r="J28" s="13"/>
      <c r="L28" s="83"/>
      <c r="M28" s="60"/>
      <c r="N28" s="60"/>
      <c r="S28" s="147"/>
    </row>
    <row r="29" spans="1:19" ht="24" customHeight="1" x14ac:dyDescent="0.75">
      <c r="A29" s="145" t="s">
        <v>117</v>
      </c>
      <c r="B29" s="145"/>
      <c r="C29" s="145"/>
      <c r="D29" s="13">
        <v>-8565953</v>
      </c>
      <c r="E29" s="145"/>
      <c r="F29" s="13">
        <v>65715567</v>
      </c>
      <c r="G29" s="14"/>
      <c r="H29" s="13">
        <f>-11603439</f>
        <v>-11603439</v>
      </c>
      <c r="I29" s="14"/>
      <c r="J29" s="13">
        <v>67360219</v>
      </c>
      <c r="L29" s="83"/>
      <c r="M29" s="60"/>
      <c r="N29" s="83"/>
      <c r="S29" s="147"/>
    </row>
    <row r="30" spans="1:19" ht="24" customHeight="1" x14ac:dyDescent="0.75">
      <c r="A30" s="145" t="s">
        <v>6</v>
      </c>
      <c r="B30" s="145"/>
      <c r="C30" s="145"/>
      <c r="D30" s="13">
        <v>2318992</v>
      </c>
      <c r="E30" s="145"/>
      <c r="F30" s="13">
        <v>-6245466</v>
      </c>
      <c r="G30" s="14"/>
      <c r="H30" s="13">
        <v>2299813</v>
      </c>
      <c r="I30" s="14"/>
      <c r="J30" s="13">
        <v>-5682643</v>
      </c>
      <c r="L30" s="83"/>
      <c r="M30" s="60"/>
      <c r="N30" s="83"/>
      <c r="S30" s="147"/>
    </row>
    <row r="31" spans="1:19" ht="24" customHeight="1" x14ac:dyDescent="0.75">
      <c r="A31" s="18" t="s">
        <v>47</v>
      </c>
      <c r="B31" s="18"/>
      <c r="C31" s="18"/>
      <c r="D31" s="16">
        <v>725155</v>
      </c>
      <c r="E31" s="18"/>
      <c r="F31" s="16">
        <v>6410552</v>
      </c>
      <c r="G31" s="14"/>
      <c r="H31" s="16">
        <v>725155</v>
      </c>
      <c r="I31" s="14"/>
      <c r="J31" s="16">
        <v>6410552</v>
      </c>
      <c r="L31" s="83"/>
      <c r="M31" s="60"/>
      <c r="N31" s="83"/>
      <c r="S31" s="147"/>
    </row>
    <row r="32" spans="1:19" ht="24" customHeight="1" x14ac:dyDescent="0.75">
      <c r="A32" s="17" t="s">
        <v>64</v>
      </c>
      <c r="B32" s="18"/>
      <c r="C32" s="18"/>
      <c r="D32" s="13">
        <f>SUM(D23:D31)</f>
        <v>75951348</v>
      </c>
      <c r="E32" s="18"/>
      <c r="F32" s="13">
        <f>SUM(F23:F31)</f>
        <v>95128628</v>
      </c>
      <c r="G32" s="14"/>
      <c r="H32" s="13">
        <f>SUM(H23:H31)</f>
        <v>57663493</v>
      </c>
      <c r="I32" s="14"/>
      <c r="J32" s="13">
        <f>SUM(J23:J31)</f>
        <v>78327847</v>
      </c>
      <c r="L32" s="83"/>
      <c r="M32" s="60"/>
      <c r="N32" s="60"/>
      <c r="S32" s="147"/>
    </row>
    <row r="33" spans="1:19" ht="24" customHeight="1" x14ac:dyDescent="0.75">
      <c r="A33" s="17" t="s">
        <v>137</v>
      </c>
      <c r="B33" s="146"/>
      <c r="C33" s="145"/>
      <c r="D33" s="71">
        <v>32110425</v>
      </c>
      <c r="E33" s="145"/>
      <c r="F33" s="13">
        <v>16508073</v>
      </c>
      <c r="G33" s="14"/>
      <c r="H33" s="13">
        <v>32110425</v>
      </c>
      <c r="I33" s="14"/>
      <c r="J33" s="13">
        <v>16508073</v>
      </c>
      <c r="L33" s="83"/>
      <c r="M33" s="60"/>
      <c r="N33" s="83"/>
      <c r="S33" s="147"/>
    </row>
    <row r="34" spans="1:19" ht="24" customHeight="1" x14ac:dyDescent="0.7">
      <c r="A34" s="17" t="s">
        <v>71</v>
      </c>
      <c r="B34" s="146">
        <v>11</v>
      </c>
      <c r="C34" s="145"/>
      <c r="D34" s="13">
        <v>-32150425</v>
      </c>
      <c r="E34" s="145"/>
      <c r="F34" s="13">
        <v>-17081713</v>
      </c>
      <c r="G34" s="14"/>
      <c r="H34" s="13">
        <v>-32110425</v>
      </c>
      <c r="I34" s="14"/>
      <c r="J34" s="86">
        <v>-16988713</v>
      </c>
      <c r="L34" s="13"/>
      <c r="M34" s="60"/>
      <c r="N34" s="83"/>
      <c r="S34" s="147"/>
    </row>
    <row r="35" spans="1:19" ht="24" customHeight="1" x14ac:dyDescent="0.75">
      <c r="A35" s="17" t="s">
        <v>261</v>
      </c>
      <c r="B35" s="145"/>
      <c r="C35" s="145"/>
      <c r="D35" s="13">
        <f>140277127+1</f>
        <v>140277128</v>
      </c>
      <c r="E35" s="13"/>
      <c r="F35" s="67">
        <v>0</v>
      </c>
      <c r="G35" s="13"/>
      <c r="H35" s="13">
        <f>140277127+1</f>
        <v>140277128</v>
      </c>
      <c r="I35" s="13"/>
      <c r="J35" s="67">
        <v>0</v>
      </c>
      <c r="L35" s="83"/>
      <c r="M35" s="60"/>
      <c r="N35" s="83"/>
      <c r="S35" s="147"/>
    </row>
    <row r="36" spans="1:19" ht="24" customHeight="1" x14ac:dyDescent="0.75">
      <c r="A36" s="17" t="s">
        <v>262</v>
      </c>
      <c r="B36" s="145"/>
      <c r="C36" s="145"/>
      <c r="D36" s="13">
        <f>-102808441</f>
        <v>-102808441</v>
      </c>
      <c r="E36" s="145"/>
      <c r="F36" s="13">
        <v>-100787082</v>
      </c>
      <c r="G36" s="14"/>
      <c r="H36" s="13">
        <v>-99341275</v>
      </c>
      <c r="I36" s="14"/>
      <c r="J36" s="13">
        <v>-93924230</v>
      </c>
      <c r="L36" s="83"/>
      <c r="M36" s="60"/>
      <c r="N36" s="83"/>
      <c r="S36" s="147"/>
    </row>
    <row r="37" spans="1:19" ht="24" customHeight="1" x14ac:dyDescent="0.75">
      <c r="A37" s="154" t="s">
        <v>254</v>
      </c>
      <c r="B37" s="155"/>
      <c r="C37" s="145"/>
      <c r="D37" s="19">
        <f>SUM(D32:D36)</f>
        <v>113380035</v>
      </c>
      <c r="E37" s="145"/>
      <c r="F37" s="19">
        <f>SUM(F32:F36)</f>
        <v>-6232094</v>
      </c>
      <c r="G37" s="14"/>
      <c r="H37" s="19">
        <f>SUM(H32:H36)</f>
        <v>98599346</v>
      </c>
      <c r="I37" s="14"/>
      <c r="J37" s="19">
        <f>SUM(J32:J36)</f>
        <v>-16077023</v>
      </c>
      <c r="L37" s="83"/>
      <c r="M37" s="60"/>
      <c r="N37" s="60"/>
      <c r="S37" s="147"/>
    </row>
    <row r="38" spans="1:19" ht="23" x14ac:dyDescent="0.75">
      <c r="A38" s="156"/>
      <c r="B38" s="157"/>
      <c r="C38" s="157"/>
      <c r="D38" s="157"/>
      <c r="E38" s="157"/>
      <c r="F38" s="6"/>
      <c r="G38" s="158"/>
      <c r="H38" s="158"/>
      <c r="I38" s="158"/>
      <c r="J38" s="6"/>
      <c r="L38" s="83"/>
    </row>
    <row r="39" spans="1:19" ht="23" x14ac:dyDescent="0.75">
      <c r="A39" s="156"/>
      <c r="B39" s="157"/>
      <c r="C39" s="157"/>
      <c r="D39" s="157"/>
      <c r="E39" s="157"/>
      <c r="F39" s="6"/>
      <c r="G39" s="158"/>
      <c r="H39" s="158"/>
      <c r="I39" s="158"/>
      <c r="J39" s="6"/>
      <c r="L39" s="83"/>
    </row>
    <row r="40" spans="1:19" ht="23" x14ac:dyDescent="0.75">
      <c r="A40" s="156"/>
      <c r="B40" s="157"/>
      <c r="C40" s="157"/>
      <c r="D40" s="157"/>
      <c r="E40" s="157"/>
      <c r="F40" s="6"/>
      <c r="G40" s="158"/>
      <c r="H40" s="158"/>
      <c r="I40" s="158"/>
      <c r="J40" s="6"/>
      <c r="L40" s="83"/>
    </row>
    <row r="41" spans="1:19" ht="23" x14ac:dyDescent="0.75">
      <c r="A41" s="156"/>
      <c r="B41" s="157"/>
      <c r="C41" s="157"/>
      <c r="D41" s="157"/>
      <c r="E41" s="157"/>
      <c r="F41" s="6"/>
      <c r="G41" s="158"/>
      <c r="H41" s="158"/>
      <c r="I41" s="158"/>
      <c r="J41" s="6"/>
      <c r="L41" s="83"/>
    </row>
    <row r="42" spans="1:19" s="140" customFormat="1" ht="26" x14ac:dyDescent="0.7">
      <c r="A42" s="221" t="s">
        <v>138</v>
      </c>
      <c r="B42" s="221"/>
      <c r="C42" s="221"/>
      <c r="D42" s="221"/>
      <c r="E42" s="221"/>
      <c r="F42" s="221"/>
      <c r="G42" s="221"/>
      <c r="H42" s="221"/>
      <c r="I42" s="221"/>
      <c r="J42" s="221"/>
      <c r="L42" s="84"/>
      <c r="O42" s="87"/>
      <c r="P42" s="87"/>
      <c r="Q42" s="87"/>
      <c r="R42" s="87"/>
    </row>
    <row r="43" spans="1:19" s="140" customFormat="1" ht="26" x14ac:dyDescent="0.7">
      <c r="A43" s="237" t="s">
        <v>61</v>
      </c>
      <c r="B43" s="237"/>
      <c r="C43" s="237"/>
      <c r="D43" s="237"/>
      <c r="E43" s="237"/>
      <c r="F43" s="237"/>
      <c r="G43" s="237"/>
      <c r="H43" s="237"/>
      <c r="I43" s="237"/>
      <c r="J43" s="237"/>
      <c r="L43" s="84"/>
      <c r="O43" s="87"/>
      <c r="P43" s="87"/>
      <c r="Q43" s="87"/>
      <c r="R43" s="87"/>
    </row>
    <row r="44" spans="1:19" s="140" customFormat="1" ht="26" x14ac:dyDescent="0.7">
      <c r="A44" s="221" t="s">
        <v>244</v>
      </c>
      <c r="B44" s="221"/>
      <c r="C44" s="221"/>
      <c r="D44" s="221"/>
      <c r="E44" s="221"/>
      <c r="F44" s="221"/>
      <c r="G44" s="221"/>
      <c r="H44" s="221"/>
      <c r="I44" s="221"/>
      <c r="J44" s="221"/>
      <c r="L44" s="84"/>
      <c r="O44" s="87"/>
      <c r="P44" s="87"/>
      <c r="Q44" s="87"/>
      <c r="R44" s="87"/>
    </row>
    <row r="45" spans="1:19" s="140" customFormat="1" ht="26" x14ac:dyDescent="0.7">
      <c r="A45" s="221" t="s">
        <v>107</v>
      </c>
      <c r="B45" s="221"/>
      <c r="C45" s="221"/>
      <c r="D45" s="221"/>
      <c r="E45" s="221"/>
      <c r="F45" s="221"/>
      <c r="G45" s="221"/>
      <c r="H45" s="221"/>
      <c r="I45" s="221"/>
      <c r="J45" s="221"/>
      <c r="L45" s="84"/>
      <c r="O45" s="87"/>
      <c r="P45" s="87"/>
      <c r="Q45" s="87"/>
      <c r="R45" s="87"/>
    </row>
    <row r="46" spans="1:19" ht="24" customHeight="1" x14ac:dyDescent="0.75">
      <c r="A46" s="223" t="s">
        <v>57</v>
      </c>
      <c r="B46" s="223"/>
      <c r="C46" s="223"/>
      <c r="D46" s="223"/>
      <c r="E46" s="223"/>
      <c r="F46" s="223"/>
      <c r="G46" s="223"/>
      <c r="H46" s="223"/>
      <c r="I46" s="223"/>
      <c r="J46" s="223"/>
      <c r="L46" s="83"/>
    </row>
    <row r="47" spans="1:19" ht="9.65" customHeight="1" x14ac:dyDescent="0.7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L47" s="83"/>
    </row>
    <row r="48" spans="1:19" ht="24" customHeight="1" x14ac:dyDescent="0.75">
      <c r="A48" s="144"/>
      <c r="B48" s="132" t="s">
        <v>31</v>
      </c>
      <c r="C48" s="236" t="s">
        <v>0</v>
      </c>
      <c r="D48" s="236"/>
      <c r="E48" s="236"/>
      <c r="F48" s="236"/>
      <c r="G48" s="236"/>
      <c r="H48" s="236" t="s">
        <v>29</v>
      </c>
      <c r="I48" s="236"/>
      <c r="J48" s="236"/>
      <c r="L48" s="83"/>
      <c r="M48" s="60"/>
      <c r="N48" s="60"/>
    </row>
    <row r="49" spans="1:18" s="142" customFormat="1" ht="24" customHeight="1" x14ac:dyDescent="0.75">
      <c r="A49" s="159"/>
      <c r="B49" s="65"/>
      <c r="C49" s="159"/>
      <c r="D49" s="35">
        <v>2568</v>
      </c>
      <c r="E49" s="35"/>
      <c r="F49" s="35">
        <v>2567</v>
      </c>
      <c r="G49" s="36"/>
      <c r="H49" s="35">
        <v>2568</v>
      </c>
      <c r="I49" s="35"/>
      <c r="J49" s="35">
        <v>2567</v>
      </c>
      <c r="L49" s="83"/>
      <c r="M49" s="60"/>
      <c r="N49" s="60"/>
      <c r="O49" s="83"/>
      <c r="P49" s="89"/>
      <c r="Q49" s="89"/>
      <c r="R49" s="89"/>
    </row>
    <row r="50" spans="1:18" ht="24" customHeight="1" x14ac:dyDescent="0.75">
      <c r="A50" s="160" t="s">
        <v>16</v>
      </c>
      <c r="B50" s="154"/>
      <c r="C50" s="154"/>
      <c r="D50" s="154"/>
      <c r="E50" s="154"/>
      <c r="F50" s="14"/>
      <c r="G50" s="14"/>
      <c r="H50" s="14"/>
      <c r="I50" s="14"/>
      <c r="J50" s="14"/>
      <c r="L50" s="83"/>
      <c r="M50" s="60"/>
      <c r="N50" s="60"/>
    </row>
    <row r="51" spans="1:18" ht="24" customHeight="1" x14ac:dyDescent="0.7">
      <c r="A51" s="151" t="s">
        <v>227</v>
      </c>
      <c r="B51" s="161"/>
      <c r="C51" s="145"/>
      <c r="D51" s="67">
        <v>0</v>
      </c>
      <c r="E51" s="145"/>
      <c r="F51" s="67">
        <v>0</v>
      </c>
      <c r="H51" s="20">
        <v>0</v>
      </c>
      <c r="I51" s="14"/>
      <c r="J51" s="20">
        <v>2000000</v>
      </c>
      <c r="L51" s="83"/>
      <c r="M51" s="60"/>
      <c r="N51" s="83"/>
    </row>
    <row r="52" spans="1:18" ht="24" customHeight="1" x14ac:dyDescent="0.7">
      <c r="A52" s="151" t="s">
        <v>228</v>
      </c>
      <c r="B52" s="161"/>
      <c r="C52" s="145"/>
      <c r="D52" s="67">
        <v>0</v>
      </c>
      <c r="E52" s="145"/>
      <c r="F52" s="67">
        <v>0</v>
      </c>
      <c r="H52" s="20">
        <v>-2300000</v>
      </c>
      <c r="I52" s="14"/>
      <c r="J52" s="20">
        <v>-13700000</v>
      </c>
      <c r="L52" s="83"/>
      <c r="M52" s="60"/>
      <c r="N52" s="83"/>
    </row>
    <row r="53" spans="1:18" ht="24" customHeight="1" x14ac:dyDescent="0.7">
      <c r="A53" s="162" t="s">
        <v>122</v>
      </c>
      <c r="B53" s="161">
        <v>4.2</v>
      </c>
      <c r="C53" s="145"/>
      <c r="D53" s="20">
        <v>-1543416</v>
      </c>
      <c r="E53" s="145"/>
      <c r="F53" s="20">
        <v>-2004070</v>
      </c>
      <c r="H53" s="20">
        <f>-924160</f>
        <v>-924160</v>
      </c>
      <c r="I53" s="14"/>
      <c r="J53" s="20">
        <v>-854311</v>
      </c>
      <c r="L53" s="83"/>
      <c r="M53" s="60"/>
      <c r="N53" s="83"/>
    </row>
    <row r="54" spans="1:18" ht="24" customHeight="1" x14ac:dyDescent="0.7">
      <c r="A54" s="162" t="s">
        <v>146</v>
      </c>
      <c r="B54" s="146"/>
      <c r="C54" s="145"/>
      <c r="D54" s="20">
        <v>-8631679</v>
      </c>
      <c r="E54" s="145"/>
      <c r="F54" s="20">
        <v>-7036822</v>
      </c>
      <c r="H54" s="20">
        <v>-2252950</v>
      </c>
      <c r="I54" s="14"/>
      <c r="J54" s="20">
        <v>-1412182</v>
      </c>
      <c r="L54" s="83"/>
      <c r="M54" s="60"/>
      <c r="N54" s="83"/>
    </row>
    <row r="55" spans="1:18" ht="24" customHeight="1" x14ac:dyDescent="0.7">
      <c r="A55" s="162" t="s">
        <v>76</v>
      </c>
      <c r="B55" s="146"/>
      <c r="C55" s="145"/>
      <c r="D55" s="25">
        <v>4565882</v>
      </c>
      <c r="E55" s="145"/>
      <c r="F55" s="20">
        <v>5032944</v>
      </c>
      <c r="H55" s="25">
        <v>4485198</v>
      </c>
      <c r="I55" s="14"/>
      <c r="J55" s="20">
        <v>4998278</v>
      </c>
      <c r="L55" s="83"/>
      <c r="M55" s="60"/>
      <c r="N55" s="83"/>
    </row>
    <row r="56" spans="1:18" ht="24" customHeight="1" x14ac:dyDescent="0.75">
      <c r="A56" s="148" t="s">
        <v>167</v>
      </c>
      <c r="B56" s="145"/>
      <c r="C56" s="145"/>
      <c r="D56" s="67">
        <v>0</v>
      </c>
      <c r="E56" s="145"/>
      <c r="F56" s="67">
        <v>0</v>
      </c>
      <c r="G56" s="14"/>
      <c r="H56" s="25">
        <v>33997125</v>
      </c>
      <c r="I56" s="14"/>
      <c r="J56" s="20">
        <v>30997350</v>
      </c>
      <c r="K56" s="6"/>
      <c r="L56" s="83"/>
      <c r="M56" s="60"/>
      <c r="N56" s="83"/>
    </row>
    <row r="57" spans="1:18" ht="24" customHeight="1" x14ac:dyDescent="0.75">
      <c r="A57" s="154" t="s">
        <v>255</v>
      </c>
      <c r="B57" s="146"/>
      <c r="C57" s="154"/>
      <c r="D57" s="19">
        <f>SUM(D51:D56)</f>
        <v>-5609213</v>
      </c>
      <c r="E57" s="154"/>
      <c r="F57" s="19">
        <f>SUM(F51:F55)</f>
        <v>-4007948</v>
      </c>
      <c r="G57" s="14"/>
      <c r="H57" s="19">
        <f>SUM(H51:H56)</f>
        <v>33005213</v>
      </c>
      <c r="I57" s="14"/>
      <c r="J57" s="19">
        <f>SUM(J51:J56)</f>
        <v>22029135</v>
      </c>
    </row>
    <row r="58" spans="1:18" ht="17.149999999999999" customHeight="1" x14ac:dyDescent="0.75">
      <c r="A58" s="163"/>
      <c r="B58" s="146"/>
      <c r="C58" s="163"/>
      <c r="D58" s="25"/>
      <c r="E58" s="163"/>
      <c r="F58" s="14"/>
      <c r="G58" s="14"/>
      <c r="H58" s="14"/>
      <c r="I58" s="14"/>
      <c r="J58" s="14"/>
    </row>
    <row r="59" spans="1:18" ht="24" customHeight="1" x14ac:dyDescent="0.75">
      <c r="A59" s="160" t="s">
        <v>17</v>
      </c>
      <c r="B59" s="159"/>
      <c r="C59" s="160"/>
      <c r="D59" s="25"/>
      <c r="E59" s="160"/>
      <c r="F59" s="14"/>
      <c r="G59" s="14"/>
      <c r="H59" s="14"/>
      <c r="I59" s="14"/>
      <c r="J59" s="14"/>
    </row>
    <row r="60" spans="1:18" ht="24" customHeight="1" x14ac:dyDescent="0.75">
      <c r="A60" s="145" t="s">
        <v>160</v>
      </c>
      <c r="B60" s="161" t="s">
        <v>157</v>
      </c>
      <c r="C60" s="160"/>
      <c r="D60" s="25">
        <v>-6640669</v>
      </c>
      <c r="E60" s="160"/>
      <c r="F60" s="25">
        <v>-7998456</v>
      </c>
      <c r="G60" s="93"/>
      <c r="H60" s="25">
        <v>-3666650</v>
      </c>
      <c r="I60" s="164"/>
      <c r="J60" s="25">
        <v>-5054261</v>
      </c>
      <c r="L60" s="83"/>
      <c r="M60" s="60"/>
      <c r="N60" s="83"/>
    </row>
    <row r="61" spans="1:18" ht="24" customHeight="1" x14ac:dyDescent="0.75">
      <c r="A61" s="145" t="s">
        <v>258</v>
      </c>
      <c r="B61" s="146"/>
      <c r="C61" s="145"/>
      <c r="D61" s="20">
        <v>-142274730</v>
      </c>
      <c r="E61" s="145"/>
      <c r="F61" s="25">
        <f>-81276395-F62</f>
        <v>-81273745</v>
      </c>
      <c r="G61" s="14"/>
      <c r="H61" s="20">
        <v>-142274730</v>
      </c>
      <c r="I61" s="14"/>
      <c r="J61" s="25">
        <v>-81273745</v>
      </c>
      <c r="K61" s="6"/>
      <c r="L61" s="83"/>
      <c r="M61" s="60"/>
      <c r="N61" s="83"/>
    </row>
    <row r="62" spans="1:18" ht="24" customHeight="1" x14ac:dyDescent="0.75">
      <c r="A62" s="145" t="s">
        <v>259</v>
      </c>
      <c r="B62" s="146">
        <v>15</v>
      </c>
      <c r="C62" s="145"/>
      <c r="D62" s="20">
        <v>-2875</v>
      </c>
      <c r="E62" s="145"/>
      <c r="F62" s="25">
        <v>-2650</v>
      </c>
      <c r="G62" s="14"/>
      <c r="H62" s="67">
        <v>0</v>
      </c>
      <c r="I62" s="14"/>
      <c r="J62" s="67">
        <v>0</v>
      </c>
      <c r="K62" s="6"/>
      <c r="L62" s="83"/>
      <c r="M62" s="60"/>
      <c r="N62" s="83"/>
    </row>
    <row r="63" spans="1:18" ht="24" customHeight="1" x14ac:dyDescent="0.75">
      <c r="A63" s="148" t="s">
        <v>72</v>
      </c>
      <c r="B63" s="145"/>
      <c r="C63" s="145"/>
      <c r="D63" s="25">
        <v>-2237464</v>
      </c>
      <c r="E63" s="145"/>
      <c r="F63" s="20">
        <v>-2117963</v>
      </c>
      <c r="G63" s="14"/>
      <c r="H63" s="25">
        <v>-1617775</v>
      </c>
      <c r="I63" s="14"/>
      <c r="J63" s="25">
        <v>-1395552</v>
      </c>
      <c r="K63" s="6"/>
      <c r="L63" s="83"/>
      <c r="M63" s="60"/>
      <c r="N63" s="83"/>
    </row>
    <row r="64" spans="1:18" ht="24" customHeight="1" x14ac:dyDescent="0.75">
      <c r="A64" s="165" t="s">
        <v>242</v>
      </c>
      <c r="B64" s="154"/>
      <c r="C64" s="154"/>
      <c r="D64" s="19">
        <f>SUM(D60:D63)</f>
        <v>-151155738</v>
      </c>
      <c r="E64" s="154"/>
      <c r="F64" s="19">
        <f>SUM(F60:F63)</f>
        <v>-91392814</v>
      </c>
      <c r="G64" s="14"/>
      <c r="H64" s="19">
        <f>SUM(H60:H63)</f>
        <v>-147559155</v>
      </c>
      <c r="I64" s="14"/>
      <c r="J64" s="19">
        <f>SUM(J60:J63)</f>
        <v>-87723558</v>
      </c>
      <c r="L64" s="83"/>
      <c r="M64" s="60"/>
      <c r="N64" s="60"/>
    </row>
    <row r="65" spans="1:14" ht="20.25" customHeight="1" x14ac:dyDescent="0.75">
      <c r="A65" s="166"/>
      <c r="B65" s="166"/>
      <c r="C65" s="166"/>
      <c r="D65" s="166"/>
      <c r="E65" s="166"/>
      <c r="F65" s="14"/>
      <c r="G65" s="14"/>
      <c r="H65" s="14"/>
      <c r="I65" s="14"/>
      <c r="J65" s="14"/>
      <c r="L65" s="83"/>
      <c r="M65" s="60"/>
      <c r="N65" s="60"/>
    </row>
    <row r="66" spans="1:14" ht="24" customHeight="1" x14ac:dyDescent="0.75">
      <c r="A66" s="152" t="s">
        <v>256</v>
      </c>
      <c r="B66" s="152"/>
      <c r="C66" s="152"/>
      <c r="D66" s="20">
        <f>+D37+D64+D57</f>
        <v>-43384916</v>
      </c>
      <c r="E66" s="152"/>
      <c r="F66" s="20">
        <f>+F37+F64+F57</f>
        <v>-101632856</v>
      </c>
      <c r="G66" s="14"/>
      <c r="H66" s="20">
        <f>+H37+H64+H57</f>
        <v>-15954596</v>
      </c>
      <c r="I66" s="14"/>
      <c r="J66" s="20">
        <f>+J37+J64+J57</f>
        <v>-81771446</v>
      </c>
      <c r="L66" s="83"/>
      <c r="M66" s="60"/>
      <c r="N66" s="60"/>
    </row>
    <row r="67" spans="1:14" ht="24" customHeight="1" x14ac:dyDescent="0.75">
      <c r="A67" s="152" t="s">
        <v>28</v>
      </c>
      <c r="B67" s="152"/>
      <c r="C67" s="152"/>
      <c r="D67" s="20">
        <v>477798633</v>
      </c>
      <c r="E67" s="152"/>
      <c r="F67" s="20">
        <v>480318614</v>
      </c>
      <c r="G67" s="14"/>
      <c r="H67" s="20">
        <v>424466766</v>
      </c>
      <c r="I67" s="14"/>
      <c r="J67" s="20">
        <v>433233075</v>
      </c>
      <c r="L67" s="83"/>
      <c r="M67" s="60"/>
      <c r="N67" s="60"/>
    </row>
    <row r="68" spans="1:14" ht="24" customHeight="1" thickBot="1" x14ac:dyDescent="0.8">
      <c r="A68" s="167" t="s">
        <v>257</v>
      </c>
      <c r="B68" s="161">
        <v>4.0999999999999996</v>
      </c>
      <c r="C68" s="167"/>
      <c r="D68" s="23">
        <f>SUM(D66:D67)</f>
        <v>434413717</v>
      </c>
      <c r="E68" s="167"/>
      <c r="F68" s="23">
        <f>SUM(F66:F67)</f>
        <v>378685758</v>
      </c>
      <c r="G68" s="14"/>
      <c r="H68" s="23">
        <f>SUM(H66:H67)</f>
        <v>408512170</v>
      </c>
      <c r="I68" s="14"/>
      <c r="J68" s="23">
        <f>SUM(J66:J67)</f>
        <v>351461629</v>
      </c>
      <c r="L68" s="83"/>
      <c r="M68" s="60"/>
      <c r="N68" s="60"/>
    </row>
    <row r="69" spans="1:14" ht="24" customHeight="1" thickTop="1" x14ac:dyDescent="0.75">
      <c r="A69" s="145"/>
      <c r="B69" s="145"/>
      <c r="C69" s="145"/>
      <c r="D69" s="85"/>
      <c r="E69" s="145"/>
      <c r="F69" s="24"/>
      <c r="G69" s="24"/>
      <c r="H69" s="52"/>
      <c r="I69" s="24"/>
      <c r="J69" s="24"/>
      <c r="L69" s="60"/>
      <c r="M69" s="60"/>
      <c r="N69" s="60"/>
    </row>
    <row r="70" spans="1:14" ht="24" customHeight="1" x14ac:dyDescent="0.75">
      <c r="A70" s="145"/>
      <c r="B70" s="145"/>
      <c r="C70" s="20"/>
      <c r="I70" s="20"/>
      <c r="J70" s="20"/>
      <c r="L70" s="60"/>
      <c r="M70" s="60"/>
      <c r="N70" s="60"/>
    </row>
    <row r="71" spans="1:14" ht="24" customHeight="1" x14ac:dyDescent="0.75">
      <c r="A71" s="145"/>
      <c r="B71" s="145"/>
      <c r="C71" s="145"/>
      <c r="D71" s="85"/>
      <c r="E71" s="145"/>
      <c r="F71" s="24"/>
      <c r="G71" s="24"/>
      <c r="H71" s="85"/>
      <c r="I71" s="24"/>
      <c r="J71" s="24"/>
      <c r="L71" s="60"/>
      <c r="M71" s="60"/>
      <c r="N71" s="60"/>
    </row>
    <row r="72" spans="1:14" ht="24" customHeight="1" x14ac:dyDescent="0.75">
      <c r="A72" s="145"/>
      <c r="B72" s="145"/>
      <c r="C72" s="145"/>
      <c r="D72" s="85"/>
      <c r="E72" s="145"/>
      <c r="F72" s="24"/>
      <c r="G72" s="24"/>
      <c r="H72" s="52"/>
      <c r="I72" s="24"/>
      <c r="J72" s="24"/>
      <c r="L72" s="60"/>
      <c r="M72" s="60"/>
      <c r="N72" s="60"/>
    </row>
    <row r="73" spans="1:14" ht="24" customHeight="1" x14ac:dyDescent="0.75">
      <c r="A73" s="145"/>
      <c r="B73" s="145"/>
      <c r="C73" s="145"/>
      <c r="D73" s="85"/>
      <c r="E73" s="145"/>
      <c r="F73" s="24"/>
      <c r="G73" s="24"/>
      <c r="H73" s="52"/>
      <c r="I73" s="24"/>
      <c r="J73" s="24"/>
      <c r="L73" s="60"/>
      <c r="M73" s="60"/>
      <c r="N73" s="60"/>
    </row>
    <row r="74" spans="1:14" ht="24" customHeight="1" x14ac:dyDescent="0.75">
      <c r="A74" s="145"/>
      <c r="B74" s="145"/>
      <c r="C74" s="145"/>
      <c r="D74" s="85"/>
      <c r="E74" s="145"/>
      <c r="F74" s="24"/>
      <c r="G74" s="24"/>
      <c r="H74" s="52"/>
      <c r="I74" s="24"/>
      <c r="J74" s="24"/>
      <c r="L74" s="60"/>
      <c r="M74" s="60"/>
      <c r="N74" s="60"/>
    </row>
    <row r="75" spans="1:14" ht="24" customHeight="1" x14ac:dyDescent="0.75">
      <c r="A75" s="145"/>
      <c r="B75" s="145"/>
      <c r="C75" s="145"/>
      <c r="D75" s="85"/>
      <c r="E75" s="145"/>
      <c r="F75" s="24"/>
      <c r="G75" s="24"/>
      <c r="H75" s="52"/>
      <c r="I75" s="24"/>
      <c r="J75" s="24"/>
      <c r="L75" s="60"/>
      <c r="M75" s="60"/>
      <c r="N75" s="60"/>
    </row>
    <row r="76" spans="1:14" ht="24" customHeight="1" x14ac:dyDescent="0.75">
      <c r="A76" s="145"/>
      <c r="B76" s="145"/>
      <c r="C76" s="145"/>
      <c r="D76" s="145"/>
      <c r="E76" s="145"/>
      <c r="F76" s="24"/>
      <c r="G76" s="24"/>
      <c r="H76" s="24"/>
      <c r="I76" s="24"/>
      <c r="J76" s="24"/>
      <c r="L76" s="60"/>
      <c r="M76" s="60"/>
      <c r="N76" s="60"/>
    </row>
    <row r="77" spans="1:14" ht="24" customHeight="1" x14ac:dyDescent="0.75">
      <c r="A77" s="145"/>
      <c r="B77" s="145"/>
      <c r="C77" s="145"/>
      <c r="D77" s="145"/>
      <c r="E77" s="145"/>
      <c r="F77" s="24"/>
      <c r="G77" s="24"/>
      <c r="H77" s="24"/>
      <c r="I77" s="24"/>
      <c r="J77" s="24"/>
      <c r="L77" s="60"/>
      <c r="M77" s="60"/>
      <c r="N77" s="60"/>
    </row>
    <row r="78" spans="1:14" ht="24" customHeight="1" x14ac:dyDescent="0.75">
      <c r="A78" s="145"/>
      <c r="B78" s="145"/>
      <c r="C78" s="145"/>
      <c r="D78" s="145"/>
      <c r="E78" s="145"/>
      <c r="F78" s="24"/>
      <c r="G78" s="24"/>
      <c r="H78" s="24"/>
      <c r="I78" s="24"/>
      <c r="J78" s="24"/>
      <c r="L78" s="60"/>
      <c r="M78" s="60"/>
      <c r="N78" s="60"/>
    </row>
    <row r="79" spans="1:14" ht="24" customHeight="1" x14ac:dyDescent="0.75">
      <c r="B79" s="145"/>
      <c r="C79" s="145"/>
      <c r="D79" s="145"/>
      <c r="E79" s="145"/>
      <c r="F79" s="52"/>
      <c r="G79" s="24"/>
      <c r="H79" s="91"/>
      <c r="I79" s="24"/>
      <c r="J79" s="24"/>
      <c r="L79" s="60"/>
      <c r="M79" s="60"/>
      <c r="N79" s="60"/>
    </row>
    <row r="80" spans="1:14" ht="24" customHeight="1" x14ac:dyDescent="0.75">
      <c r="B80" s="145"/>
      <c r="C80" s="145"/>
      <c r="D80" s="145"/>
      <c r="E80" s="145"/>
      <c r="F80" s="52"/>
      <c r="G80" s="24"/>
      <c r="H80" s="91"/>
      <c r="I80" s="24"/>
      <c r="J80" s="24"/>
      <c r="L80" s="60"/>
      <c r="M80" s="60"/>
      <c r="N80" s="60"/>
    </row>
    <row r="81" spans="1:14" ht="24" customHeight="1" x14ac:dyDescent="0.75">
      <c r="B81" s="145"/>
      <c r="C81" s="145"/>
      <c r="D81" s="145"/>
      <c r="E81" s="145"/>
      <c r="F81" s="52"/>
      <c r="G81" s="24"/>
      <c r="H81" s="91"/>
      <c r="I81" s="24"/>
      <c r="J81" s="24"/>
      <c r="L81" s="60"/>
      <c r="M81" s="60"/>
      <c r="N81" s="60"/>
    </row>
    <row r="82" spans="1:14" ht="24" customHeight="1" x14ac:dyDescent="0.75">
      <c r="B82" s="145"/>
      <c r="C82" s="145"/>
      <c r="D82" s="145"/>
      <c r="E82" s="145"/>
      <c r="F82" s="52"/>
      <c r="G82" s="24"/>
      <c r="H82" s="91"/>
      <c r="I82" s="24"/>
      <c r="J82" s="24"/>
      <c r="L82" s="60"/>
      <c r="M82" s="60"/>
      <c r="N82" s="60"/>
    </row>
    <row r="83" spans="1:14" ht="24" customHeight="1" x14ac:dyDescent="0.75">
      <c r="B83" s="145"/>
      <c r="C83" s="145"/>
      <c r="D83" s="145"/>
      <c r="E83" s="145"/>
      <c r="F83" s="52"/>
      <c r="G83" s="24"/>
      <c r="H83" s="91"/>
      <c r="I83" s="24"/>
      <c r="J83" s="24"/>
      <c r="L83" s="60"/>
      <c r="M83" s="60"/>
      <c r="N83" s="60"/>
    </row>
    <row r="84" spans="1:14" ht="24" customHeight="1" x14ac:dyDescent="0.75">
      <c r="A84" s="168" t="s">
        <v>136</v>
      </c>
      <c r="B84" s="145"/>
      <c r="C84" s="145"/>
      <c r="D84" s="145"/>
      <c r="E84" s="145"/>
      <c r="F84" s="52"/>
      <c r="G84" s="24"/>
      <c r="H84" s="91"/>
      <c r="I84" s="24"/>
      <c r="J84" s="24"/>
      <c r="L84" s="60"/>
      <c r="M84" s="60"/>
      <c r="N84" s="60"/>
    </row>
    <row r="85" spans="1:14" ht="24" customHeight="1" x14ac:dyDescent="0.75">
      <c r="B85" s="145"/>
      <c r="C85" s="145"/>
      <c r="D85" s="20"/>
      <c r="E85" s="20"/>
      <c r="F85" s="20"/>
      <c r="G85" s="20"/>
      <c r="H85" s="20"/>
      <c r="I85" s="24"/>
      <c r="J85" s="20"/>
      <c r="L85" s="60"/>
      <c r="M85" s="60"/>
      <c r="N85" s="60"/>
    </row>
    <row r="86" spans="1:14" ht="24" customHeight="1" x14ac:dyDescent="0.75">
      <c r="A86" s="145"/>
      <c r="B86" s="145"/>
      <c r="C86" s="145"/>
      <c r="D86" s="91"/>
      <c r="E86" s="145"/>
      <c r="F86" s="24"/>
      <c r="G86" s="24"/>
      <c r="H86" s="24"/>
      <c r="I86" s="24"/>
      <c r="J86" s="24"/>
      <c r="L86" s="60"/>
      <c r="M86" s="60"/>
      <c r="N86" s="60"/>
    </row>
    <row r="87" spans="1:14" ht="24" customHeight="1" x14ac:dyDescent="0.75">
      <c r="A87" s="145"/>
      <c r="B87" s="145"/>
      <c r="C87" s="145"/>
      <c r="D87" s="145"/>
      <c r="E87" s="145"/>
      <c r="F87" s="24"/>
      <c r="G87" s="24"/>
      <c r="H87" s="24"/>
      <c r="I87" s="24"/>
      <c r="J87" s="24"/>
      <c r="L87" s="60"/>
      <c r="M87" s="60"/>
      <c r="N87" s="60"/>
    </row>
    <row r="88" spans="1:14" ht="24" customHeight="1" x14ac:dyDescent="0.75">
      <c r="A88" s="145"/>
      <c r="B88" s="145"/>
      <c r="C88" s="145"/>
      <c r="D88" s="145"/>
      <c r="E88" s="145"/>
      <c r="F88" s="24"/>
      <c r="G88" s="24"/>
      <c r="H88" s="24"/>
      <c r="I88" s="24"/>
      <c r="J88" s="24"/>
    </row>
    <row r="89" spans="1:14" ht="24" customHeight="1" x14ac:dyDescent="0.75">
      <c r="B89" s="145"/>
      <c r="C89" s="145"/>
      <c r="D89" s="145"/>
      <c r="E89" s="145"/>
      <c r="F89" s="24"/>
      <c r="G89" s="144"/>
      <c r="H89" s="144"/>
      <c r="I89" s="144"/>
      <c r="J89" s="24"/>
    </row>
    <row r="90" spans="1:14" ht="24" customHeight="1" x14ac:dyDescent="0.75">
      <c r="A90" s="145"/>
      <c r="B90" s="145"/>
      <c r="C90" s="145"/>
      <c r="D90" s="145"/>
      <c r="E90" s="145"/>
      <c r="F90" s="24"/>
      <c r="G90" s="144"/>
      <c r="H90" s="144"/>
      <c r="I90" s="144"/>
      <c r="J90" s="24"/>
    </row>
    <row r="91" spans="1:14" ht="24" customHeight="1" x14ac:dyDescent="0.75">
      <c r="A91" s="169"/>
      <c r="F91" s="170"/>
      <c r="G91" s="170"/>
      <c r="H91" s="170"/>
      <c r="I91" s="170"/>
      <c r="J91" s="170"/>
    </row>
    <row r="92" spans="1:14" ht="24" customHeight="1" x14ac:dyDescent="0.75">
      <c r="F92" s="170"/>
      <c r="G92" s="170"/>
      <c r="H92" s="170"/>
      <c r="I92" s="170"/>
      <c r="J92" s="170"/>
    </row>
    <row r="93" spans="1:14" ht="24" customHeight="1" x14ac:dyDescent="0.75">
      <c r="F93" s="170"/>
      <c r="G93" s="170"/>
      <c r="H93" s="170"/>
      <c r="I93" s="170"/>
      <c r="J93" s="170"/>
    </row>
    <row r="94" spans="1:14" ht="24" customHeight="1" x14ac:dyDescent="0.75">
      <c r="F94" s="170"/>
      <c r="G94" s="170"/>
      <c r="H94" s="170"/>
      <c r="I94" s="170"/>
      <c r="J94" s="170"/>
    </row>
    <row r="95" spans="1:14" ht="24" customHeight="1" x14ac:dyDescent="0.75">
      <c r="F95" s="170"/>
      <c r="G95" s="170"/>
      <c r="H95" s="170"/>
      <c r="I95" s="170"/>
      <c r="J95" s="170"/>
    </row>
    <row r="96" spans="1:14" ht="24" customHeight="1" x14ac:dyDescent="0.75">
      <c r="F96" s="170"/>
      <c r="G96" s="170"/>
      <c r="H96" s="170"/>
      <c r="I96" s="170"/>
      <c r="J96" s="170"/>
    </row>
    <row r="97" spans="6:10" ht="24" customHeight="1" x14ac:dyDescent="0.75">
      <c r="F97" s="170"/>
      <c r="G97" s="170"/>
      <c r="H97" s="170"/>
      <c r="I97" s="170"/>
      <c r="J97" s="170"/>
    </row>
    <row r="98" spans="6:10" ht="24" customHeight="1" x14ac:dyDescent="0.75">
      <c r="F98" s="170"/>
      <c r="G98" s="170"/>
      <c r="H98" s="170"/>
      <c r="I98" s="170"/>
      <c r="J98" s="170"/>
    </row>
    <row r="99" spans="6:10" ht="24" customHeight="1" x14ac:dyDescent="0.75">
      <c r="F99" s="170"/>
      <c r="G99" s="170"/>
      <c r="H99" s="170"/>
      <c r="I99" s="170"/>
      <c r="J99" s="170"/>
    </row>
    <row r="100" spans="6:10" ht="24" customHeight="1" x14ac:dyDescent="0.75">
      <c r="F100" s="170"/>
      <c r="G100" s="170"/>
      <c r="H100" s="170"/>
      <c r="I100" s="170"/>
      <c r="J100" s="170"/>
    </row>
    <row r="101" spans="6:10" ht="24" customHeight="1" x14ac:dyDescent="0.75">
      <c r="F101" s="170"/>
      <c r="G101" s="170"/>
      <c r="H101" s="170"/>
      <c r="I101" s="170"/>
      <c r="J101" s="170"/>
    </row>
    <row r="102" spans="6:10" ht="24" customHeight="1" x14ac:dyDescent="0.75">
      <c r="F102" s="170"/>
      <c r="G102" s="170"/>
      <c r="H102" s="170"/>
      <c r="I102" s="170"/>
      <c r="J102" s="170"/>
    </row>
    <row r="103" spans="6:10" ht="24" customHeight="1" x14ac:dyDescent="0.75">
      <c r="F103" s="170"/>
      <c r="G103" s="170"/>
      <c r="H103" s="170"/>
      <c r="I103" s="170"/>
      <c r="J103" s="170"/>
    </row>
    <row r="104" spans="6:10" ht="24" customHeight="1" x14ac:dyDescent="0.75">
      <c r="F104" s="170"/>
      <c r="G104" s="170"/>
      <c r="H104" s="170"/>
      <c r="I104" s="170"/>
      <c r="J104" s="170"/>
    </row>
    <row r="105" spans="6:10" ht="24" customHeight="1" x14ac:dyDescent="0.75">
      <c r="F105" s="170"/>
      <c r="G105" s="170"/>
      <c r="H105" s="170"/>
      <c r="I105" s="170"/>
      <c r="J105" s="170"/>
    </row>
    <row r="106" spans="6:10" ht="24" customHeight="1" x14ac:dyDescent="0.75">
      <c r="F106" s="170"/>
      <c r="G106" s="170"/>
      <c r="H106" s="170"/>
      <c r="I106" s="170"/>
      <c r="J106" s="170"/>
    </row>
    <row r="107" spans="6:10" ht="24" customHeight="1" x14ac:dyDescent="0.75">
      <c r="F107" s="170"/>
      <c r="G107" s="170"/>
      <c r="H107" s="170"/>
      <c r="I107" s="170"/>
      <c r="J107" s="170"/>
    </row>
    <row r="108" spans="6:10" ht="24" customHeight="1" x14ac:dyDescent="0.75">
      <c r="F108" s="170"/>
      <c r="G108" s="170"/>
      <c r="H108" s="170"/>
      <c r="I108" s="170"/>
      <c r="J108" s="170"/>
    </row>
    <row r="109" spans="6:10" ht="24" customHeight="1" x14ac:dyDescent="0.75">
      <c r="F109" s="170"/>
      <c r="G109" s="170"/>
      <c r="H109" s="170"/>
      <c r="I109" s="170"/>
      <c r="J109" s="170"/>
    </row>
    <row r="110" spans="6:10" ht="24" customHeight="1" x14ac:dyDescent="0.75">
      <c r="F110" s="170"/>
      <c r="G110" s="170"/>
      <c r="H110" s="170"/>
      <c r="I110" s="170"/>
      <c r="J110" s="170"/>
    </row>
    <row r="111" spans="6:10" ht="24" customHeight="1" x14ac:dyDescent="0.75">
      <c r="F111" s="170"/>
      <c r="G111" s="170"/>
      <c r="H111" s="170"/>
      <c r="I111" s="170"/>
      <c r="J111" s="170"/>
    </row>
    <row r="112" spans="6:10" ht="24" customHeight="1" x14ac:dyDescent="0.75">
      <c r="F112" s="170"/>
      <c r="G112" s="170"/>
      <c r="H112" s="170"/>
      <c r="I112" s="170"/>
      <c r="J112" s="170"/>
    </row>
    <row r="113" spans="6:10" ht="24" customHeight="1" x14ac:dyDescent="0.75">
      <c r="F113" s="170"/>
      <c r="G113" s="170"/>
      <c r="H113" s="170"/>
      <c r="I113" s="170"/>
      <c r="J113" s="170"/>
    </row>
    <row r="114" spans="6:10" ht="24" customHeight="1" x14ac:dyDescent="0.75">
      <c r="F114" s="170"/>
      <c r="G114" s="170"/>
      <c r="H114" s="170"/>
      <c r="I114" s="170"/>
      <c r="J114" s="170"/>
    </row>
    <row r="115" spans="6:10" ht="24" customHeight="1" x14ac:dyDescent="0.75">
      <c r="F115" s="170"/>
      <c r="G115" s="170"/>
      <c r="H115" s="170"/>
      <c r="I115" s="170"/>
      <c r="J115" s="170"/>
    </row>
    <row r="116" spans="6:10" ht="24" customHeight="1" x14ac:dyDescent="0.75">
      <c r="F116" s="170"/>
      <c r="G116" s="170"/>
      <c r="H116" s="170"/>
      <c r="I116" s="170"/>
      <c r="J116" s="170"/>
    </row>
    <row r="117" spans="6:10" ht="24" customHeight="1" x14ac:dyDescent="0.75">
      <c r="F117" s="170"/>
      <c r="G117" s="170"/>
      <c r="H117" s="170"/>
      <c r="I117" s="170"/>
      <c r="J117" s="170"/>
    </row>
    <row r="118" spans="6:10" ht="24" customHeight="1" x14ac:dyDescent="0.75">
      <c r="F118" s="170"/>
      <c r="G118" s="170"/>
      <c r="H118" s="170"/>
      <c r="I118" s="170"/>
      <c r="J118" s="170"/>
    </row>
    <row r="119" spans="6:10" ht="24" customHeight="1" x14ac:dyDescent="0.75">
      <c r="F119" s="170"/>
      <c r="G119" s="170"/>
      <c r="H119" s="170"/>
      <c r="I119" s="170"/>
      <c r="J119" s="170"/>
    </row>
    <row r="120" spans="6:10" ht="24" customHeight="1" x14ac:dyDescent="0.75">
      <c r="F120" s="170"/>
      <c r="G120" s="170"/>
      <c r="H120" s="170"/>
      <c r="I120" s="170"/>
      <c r="J120" s="170"/>
    </row>
    <row r="121" spans="6:10" ht="24" customHeight="1" x14ac:dyDescent="0.75">
      <c r="F121" s="170"/>
      <c r="G121" s="170"/>
      <c r="H121" s="170"/>
      <c r="I121" s="170"/>
      <c r="J121" s="170"/>
    </row>
    <row r="122" spans="6:10" ht="24" customHeight="1" x14ac:dyDescent="0.75">
      <c r="F122" s="170"/>
      <c r="G122" s="170"/>
      <c r="H122" s="170"/>
      <c r="I122" s="170"/>
      <c r="J122" s="170"/>
    </row>
    <row r="123" spans="6:10" ht="24" customHeight="1" x14ac:dyDescent="0.75">
      <c r="F123" s="170"/>
      <c r="G123" s="170"/>
      <c r="H123" s="170"/>
      <c r="I123" s="170"/>
      <c r="J123" s="170"/>
    </row>
    <row r="124" spans="6:10" ht="24" customHeight="1" x14ac:dyDescent="0.75">
      <c r="F124" s="170"/>
      <c r="G124" s="170"/>
      <c r="H124" s="170"/>
      <c r="I124" s="170"/>
      <c r="J124" s="170"/>
    </row>
    <row r="125" spans="6:10" ht="24" customHeight="1" x14ac:dyDescent="0.75">
      <c r="F125" s="170"/>
      <c r="G125" s="170"/>
      <c r="H125" s="170"/>
      <c r="I125" s="170"/>
      <c r="J125" s="170"/>
    </row>
    <row r="126" spans="6:10" ht="24" customHeight="1" x14ac:dyDescent="0.75">
      <c r="F126" s="170"/>
      <c r="G126" s="170"/>
      <c r="H126" s="170"/>
      <c r="I126" s="170"/>
      <c r="J126" s="170"/>
    </row>
    <row r="127" spans="6:10" ht="24" customHeight="1" x14ac:dyDescent="0.75">
      <c r="F127" s="170"/>
      <c r="G127" s="170"/>
      <c r="H127" s="170"/>
      <c r="I127" s="170"/>
      <c r="J127" s="170"/>
    </row>
    <row r="128" spans="6:10" ht="24" customHeight="1" x14ac:dyDescent="0.75">
      <c r="F128" s="170"/>
      <c r="G128" s="170"/>
      <c r="H128" s="170"/>
      <c r="I128" s="170"/>
      <c r="J128" s="170"/>
    </row>
    <row r="129" spans="6:10" ht="24" customHeight="1" x14ac:dyDescent="0.75">
      <c r="F129" s="170"/>
      <c r="G129" s="170"/>
      <c r="H129" s="170"/>
      <c r="I129" s="170"/>
      <c r="J129" s="170"/>
    </row>
    <row r="130" spans="6:10" ht="24" customHeight="1" x14ac:dyDescent="0.75">
      <c r="F130" s="170"/>
      <c r="G130" s="170"/>
      <c r="H130" s="170"/>
      <c r="I130" s="170"/>
      <c r="J130" s="170"/>
    </row>
    <row r="131" spans="6:10" ht="24" customHeight="1" x14ac:dyDescent="0.75">
      <c r="F131" s="170"/>
      <c r="G131" s="170"/>
      <c r="H131" s="170"/>
      <c r="I131" s="170"/>
      <c r="J131" s="170"/>
    </row>
    <row r="132" spans="6:10" ht="24" customHeight="1" x14ac:dyDescent="0.75">
      <c r="F132" s="170"/>
      <c r="G132" s="170"/>
      <c r="H132" s="170"/>
      <c r="I132" s="170"/>
      <c r="J132" s="170"/>
    </row>
    <row r="133" spans="6:10" ht="24" customHeight="1" x14ac:dyDescent="0.75">
      <c r="F133" s="170"/>
      <c r="G133" s="170"/>
      <c r="H133" s="170"/>
      <c r="I133" s="170"/>
      <c r="J133" s="170"/>
    </row>
    <row r="134" spans="6:10" ht="24" customHeight="1" x14ac:dyDescent="0.75">
      <c r="F134" s="170"/>
      <c r="G134" s="170"/>
      <c r="H134" s="170"/>
      <c r="I134" s="170"/>
      <c r="J134" s="170"/>
    </row>
    <row r="135" spans="6:10" ht="24" customHeight="1" x14ac:dyDescent="0.75">
      <c r="F135" s="170"/>
      <c r="G135" s="170"/>
      <c r="H135" s="170"/>
      <c r="I135" s="170"/>
      <c r="J135" s="170"/>
    </row>
    <row r="136" spans="6:10" ht="24" customHeight="1" x14ac:dyDescent="0.75">
      <c r="F136" s="170"/>
      <c r="G136" s="170"/>
      <c r="H136" s="170"/>
      <c r="I136" s="170"/>
      <c r="J136" s="170"/>
    </row>
    <row r="137" spans="6:10" ht="24" customHeight="1" x14ac:dyDescent="0.75">
      <c r="F137" s="170"/>
      <c r="G137" s="170"/>
      <c r="H137" s="170"/>
      <c r="I137" s="170"/>
      <c r="J137" s="170"/>
    </row>
    <row r="138" spans="6:10" ht="24" customHeight="1" x14ac:dyDescent="0.75">
      <c r="F138" s="170"/>
      <c r="G138" s="170"/>
      <c r="H138" s="170"/>
      <c r="I138" s="170"/>
      <c r="J138" s="170"/>
    </row>
    <row r="139" spans="6:10" ht="24" customHeight="1" x14ac:dyDescent="0.75">
      <c r="F139" s="170"/>
      <c r="G139" s="170"/>
      <c r="H139" s="170"/>
      <c r="I139" s="170"/>
      <c r="J139" s="170"/>
    </row>
    <row r="140" spans="6:10" ht="24" customHeight="1" x14ac:dyDescent="0.75">
      <c r="F140" s="170"/>
      <c r="G140" s="170"/>
      <c r="H140" s="170"/>
      <c r="I140" s="170"/>
      <c r="J140" s="170"/>
    </row>
    <row r="141" spans="6:10" ht="24" customHeight="1" x14ac:dyDescent="0.75">
      <c r="F141" s="170"/>
      <c r="G141" s="170"/>
      <c r="H141" s="170"/>
      <c r="I141" s="170"/>
      <c r="J141" s="170"/>
    </row>
    <row r="142" spans="6:10" ht="24" customHeight="1" x14ac:dyDescent="0.75">
      <c r="F142" s="170"/>
      <c r="G142" s="170"/>
      <c r="H142" s="170"/>
      <c r="I142" s="170"/>
      <c r="J142" s="170"/>
    </row>
    <row r="143" spans="6:10" ht="24" customHeight="1" x14ac:dyDescent="0.75">
      <c r="F143" s="170"/>
      <c r="G143" s="170"/>
      <c r="H143" s="170"/>
      <c r="I143" s="170"/>
      <c r="J143" s="170"/>
    </row>
    <row r="144" spans="6:10" ht="24" customHeight="1" x14ac:dyDescent="0.75">
      <c r="F144" s="170"/>
      <c r="G144" s="170"/>
      <c r="H144" s="170"/>
      <c r="I144" s="170"/>
      <c r="J144" s="170"/>
    </row>
    <row r="145" spans="6:10" ht="24" customHeight="1" x14ac:dyDescent="0.75">
      <c r="F145" s="170"/>
      <c r="G145" s="170"/>
      <c r="H145" s="170"/>
      <c r="I145" s="170"/>
      <c r="J145" s="170"/>
    </row>
    <row r="146" spans="6:10" ht="24" customHeight="1" x14ac:dyDescent="0.75">
      <c r="F146" s="170"/>
      <c r="G146" s="170"/>
      <c r="H146" s="170"/>
      <c r="I146" s="170"/>
      <c r="J146" s="170"/>
    </row>
    <row r="147" spans="6:10" ht="24" customHeight="1" x14ac:dyDescent="0.75">
      <c r="F147" s="170"/>
      <c r="G147" s="170"/>
      <c r="H147" s="170"/>
      <c r="I147" s="170"/>
      <c r="J147" s="170"/>
    </row>
    <row r="148" spans="6:10" ht="24" customHeight="1" x14ac:dyDescent="0.75">
      <c r="F148" s="170"/>
      <c r="G148" s="170"/>
      <c r="H148" s="170"/>
      <c r="I148" s="170"/>
      <c r="J148" s="170"/>
    </row>
    <row r="149" spans="6:10" ht="24" customHeight="1" x14ac:dyDescent="0.75">
      <c r="F149" s="170"/>
      <c r="G149" s="170"/>
      <c r="H149" s="170"/>
      <c r="I149" s="170"/>
      <c r="J149" s="170"/>
    </row>
    <row r="150" spans="6:10" ht="24" customHeight="1" x14ac:dyDescent="0.75">
      <c r="F150" s="170"/>
      <c r="G150" s="170"/>
      <c r="H150" s="170"/>
      <c r="I150" s="170"/>
      <c r="J150" s="170"/>
    </row>
    <row r="151" spans="6:10" ht="24" customHeight="1" x14ac:dyDescent="0.75">
      <c r="F151" s="170"/>
      <c r="G151" s="170"/>
      <c r="H151" s="170"/>
      <c r="I151" s="170"/>
      <c r="J151" s="170"/>
    </row>
    <row r="152" spans="6:10" ht="24" customHeight="1" x14ac:dyDescent="0.75">
      <c r="F152" s="170"/>
      <c r="G152" s="170"/>
      <c r="H152" s="170"/>
      <c r="I152" s="170"/>
      <c r="J152" s="170"/>
    </row>
    <row r="153" spans="6:10" ht="24" customHeight="1" x14ac:dyDescent="0.75">
      <c r="F153" s="170"/>
      <c r="G153" s="170"/>
      <c r="H153" s="170"/>
      <c r="I153" s="170"/>
      <c r="J153" s="170"/>
    </row>
    <row r="154" spans="6:10" ht="24" customHeight="1" x14ac:dyDescent="0.75">
      <c r="F154" s="170"/>
      <c r="G154" s="170"/>
      <c r="H154" s="170"/>
      <c r="I154" s="170"/>
      <c r="J154" s="170"/>
    </row>
    <row r="155" spans="6:10" ht="24" customHeight="1" x14ac:dyDescent="0.75">
      <c r="F155" s="170"/>
      <c r="G155" s="170"/>
      <c r="H155" s="170"/>
      <c r="I155" s="170"/>
      <c r="J155" s="170"/>
    </row>
    <row r="156" spans="6:10" ht="24" customHeight="1" x14ac:dyDescent="0.75">
      <c r="F156" s="170"/>
      <c r="G156" s="170"/>
      <c r="H156" s="170"/>
      <c r="I156" s="170"/>
      <c r="J156" s="170"/>
    </row>
    <row r="157" spans="6:10" ht="24" customHeight="1" x14ac:dyDescent="0.75">
      <c r="F157" s="170"/>
      <c r="G157" s="170"/>
      <c r="H157" s="170"/>
      <c r="I157" s="170"/>
      <c r="J157" s="170"/>
    </row>
    <row r="158" spans="6:10" ht="24" customHeight="1" x14ac:dyDescent="0.75">
      <c r="F158" s="170"/>
      <c r="G158" s="170"/>
      <c r="H158" s="170"/>
      <c r="I158" s="170"/>
      <c r="J158" s="170"/>
    </row>
    <row r="159" spans="6:10" ht="24" customHeight="1" x14ac:dyDescent="0.75">
      <c r="F159" s="170"/>
      <c r="G159" s="170"/>
      <c r="H159" s="170"/>
      <c r="I159" s="170"/>
      <c r="J159" s="170"/>
    </row>
    <row r="160" spans="6:10" ht="24" customHeight="1" x14ac:dyDescent="0.75">
      <c r="F160" s="170"/>
      <c r="G160" s="170"/>
      <c r="H160" s="170"/>
      <c r="I160" s="170"/>
      <c r="J160" s="170"/>
    </row>
    <row r="161" spans="6:10" ht="24" customHeight="1" x14ac:dyDescent="0.75">
      <c r="F161" s="170"/>
      <c r="G161" s="170"/>
      <c r="H161" s="170"/>
      <c r="I161" s="170"/>
      <c r="J161" s="170"/>
    </row>
    <row r="162" spans="6:10" ht="24" customHeight="1" x14ac:dyDescent="0.75">
      <c r="F162" s="170"/>
      <c r="G162" s="170"/>
      <c r="H162" s="170"/>
      <c r="I162" s="170"/>
      <c r="J162" s="170"/>
    </row>
    <row r="163" spans="6:10" ht="24" customHeight="1" x14ac:dyDescent="0.75">
      <c r="F163" s="170"/>
      <c r="G163" s="170"/>
      <c r="H163" s="170"/>
      <c r="I163" s="170"/>
      <c r="J163" s="170"/>
    </row>
    <row r="164" spans="6:10" ht="24" customHeight="1" x14ac:dyDescent="0.75">
      <c r="F164" s="170"/>
      <c r="G164" s="170"/>
      <c r="H164" s="170"/>
      <c r="I164" s="170"/>
      <c r="J164" s="170"/>
    </row>
    <row r="165" spans="6:10" ht="24" customHeight="1" x14ac:dyDescent="0.75">
      <c r="F165" s="170"/>
      <c r="G165" s="170"/>
      <c r="H165" s="170"/>
      <c r="I165" s="170"/>
      <c r="J165" s="170"/>
    </row>
    <row r="166" spans="6:10" ht="24" customHeight="1" x14ac:dyDescent="0.75">
      <c r="F166" s="170"/>
      <c r="G166" s="170"/>
      <c r="H166" s="170"/>
      <c r="I166" s="170"/>
      <c r="J166" s="170"/>
    </row>
    <row r="167" spans="6:10" ht="24" customHeight="1" x14ac:dyDescent="0.75">
      <c r="F167" s="170"/>
      <c r="G167" s="170"/>
      <c r="H167" s="170"/>
      <c r="I167" s="170"/>
      <c r="J167" s="170"/>
    </row>
  </sheetData>
  <mergeCells count="14">
    <mergeCell ref="C48:G48"/>
    <mergeCell ref="H48:J48"/>
    <mergeCell ref="A42:J42"/>
    <mergeCell ref="A43:J43"/>
    <mergeCell ref="C7:G7"/>
    <mergeCell ref="H7:J7"/>
    <mergeCell ref="A45:J45"/>
    <mergeCell ref="A44:J44"/>
    <mergeCell ref="A46:J46"/>
    <mergeCell ref="A1:J1"/>
    <mergeCell ref="A2:J2"/>
    <mergeCell ref="A3:J3"/>
    <mergeCell ref="A4:J4"/>
    <mergeCell ref="A5:J5"/>
  </mergeCells>
  <phoneticPr fontId="0" type="noConversion"/>
  <pageMargins left="0.8" right="0.3" top="1" bottom="0.5" header="0.5" footer="0.3"/>
  <pageSetup paperSize="9" scale="74" orientation="portrait" r:id="rId1"/>
  <headerFooter alignWithMargins="0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CC1F81F7D9E7488ED9C84B8917317D" ma:contentTypeVersion="10" ma:contentTypeDescription="Create a new document." ma:contentTypeScope="" ma:versionID="7a037f5a69ae38ea8b4e3aa59ae67946">
  <xsd:schema xmlns:xsd="http://www.w3.org/2001/XMLSchema" xmlns:xs="http://www.w3.org/2001/XMLSchema" xmlns:p="http://schemas.microsoft.com/office/2006/metadata/properties" xmlns:ns3="156f14a9-ad27-465c-beea-0400167b42e7" targetNamespace="http://schemas.microsoft.com/office/2006/metadata/properties" ma:root="true" ma:fieldsID="ae339990fd6d8b3fd2579df02709491d" ns3:_="">
    <xsd:import namespace="156f14a9-ad27-465c-beea-0400167b42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6f14a9-ad27-465c-beea-0400167b42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EB47D9-C669-41AC-9EBA-349CCFA1148A}">
  <ds:schemaRefs>
    <ds:schemaRef ds:uri="156f14a9-ad27-465c-beea-0400167b42e7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0071DD0-C8AE-472A-82AF-DB8D2A96FC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970A27-282F-4E98-8E5A-9C77263F84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6f14a9-ad27-465c-beea-0400167b42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งบดุล</vt:lpstr>
      <vt:lpstr>งบดุล 2</vt:lpstr>
      <vt:lpstr>กำไรขาดทุนเบ็ดเสร็จ 3M  (Q.1)</vt:lpstr>
      <vt:lpstr>กำไรขาดทุนเบ็ดเสร็จ Q.2</vt:lpstr>
      <vt:lpstr>กำไร 3</vt:lpstr>
      <vt:lpstr>กำไร 6</vt:lpstr>
      <vt:lpstr>ส่วนผู้ถือหุ้น-รวม</vt:lpstr>
      <vt:lpstr>ส่วนผู้ถือหุ้น</vt:lpstr>
      <vt:lpstr>กระแสเงินสด</vt:lpstr>
      <vt:lpstr>Sheet1</vt:lpstr>
      <vt:lpstr>'กำไรขาดทุนเบ็ดเสร็จ 3M  (Q.1)'!Print_Area</vt:lpstr>
      <vt:lpstr>'กำไรขาดทุนเบ็ดเสร็จ Q.2'!Print_Area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jchimphalayalai@deloitte.com</cp:lastModifiedBy>
  <cp:lastPrinted>2025-08-07T03:20:31Z</cp:lastPrinted>
  <dcterms:created xsi:type="dcterms:W3CDTF">2001-11-22T03:33:02Z</dcterms:created>
  <dcterms:modified xsi:type="dcterms:W3CDTF">2025-08-07T03:27:11Z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0x010100C6CC1F81F7D9E7488ED9C84B8917317D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2021-06-28T05:26:37Z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a085efc0-1f9f-4289-92ad-6105afa0f0cb</vt:lpwstr>
  </property>
  <property fmtid="{D5CDD505-2E9C-101B-9397-08002B2CF9AE}" pid="9" name="MSIP_Label_ea60d57e-af5b-4752-ac57-3e4f28ca11dc_ContentBits">
    <vt:lpwstr>0</vt:lpwstr>
  </property>
</Properties>
</file>