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ate1904="1" backupFile="1" codeName="ThisWorkbook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899C424C-6E74-480C-B5A0-9AEB97389DC4}" xr6:coauthVersionLast="47" xr6:coauthVersionMax="47" xr10:uidLastSave="{00000000-0000-0000-0000-000000000000}"/>
  <bookViews>
    <workbookView xWindow="-110" yWindow="-110" windowWidth="19420" windowHeight="11500" tabRatio="719" activeTab="4" xr2:uid="{00000000-000D-0000-FFFF-FFFF00000000}"/>
  </bookViews>
  <sheets>
    <sheet name="BS" sheetId="1" r:id="rId1"/>
    <sheet name="PL" sheetId="29" r:id="rId2"/>
    <sheet name="SC - Conso" sheetId="39" r:id="rId3"/>
    <sheet name="SC - LHFG " sheetId="40" r:id="rId4"/>
    <sheet name="CF" sheetId="32" r:id="rId5"/>
  </sheets>
  <externalReferences>
    <externalReference r:id="rId6"/>
  </externalReferences>
  <definedNames>
    <definedName name="_xlnm.Print_Area" localSheetId="0">BS!$A$1:$K$71</definedName>
    <definedName name="_xlnm.Print_Area" localSheetId="4">CF!$A$1:$I$91</definedName>
    <definedName name="_xlnm.Print_Area" localSheetId="1">PL!$A$1:$K$76</definedName>
    <definedName name="_xlnm.Print_Area" localSheetId="2">'SC - Conso'!$A$1:$X$38</definedName>
    <definedName name="_xlnm.Print_Area" localSheetId="3">'SC - LHFG '!$A$1:$P$38</definedName>
    <definedName name="งบดุลหลักพัน" localSheetId="4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4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4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4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4">#REF!</definedName>
    <definedName name="ท.กำไรขาดทุนสต." localSheetId="1">#REF!</definedName>
    <definedName name="ท.กำไรขาดทุนสต.">#REF!</definedName>
    <definedName name="ท.กำไรสะสมพัน" localSheetId="4">#REF!</definedName>
    <definedName name="ท.กำไรสะสมพัน" localSheetId="1">#REF!</definedName>
    <definedName name="ท.กำไรสะสมพัน">#REF!</definedName>
    <definedName name="ท.กำไรสะสมสต." localSheetId="4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4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4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4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32" l="1"/>
  <c r="G23" i="32"/>
  <c r="G22" i="32"/>
  <c r="G21" i="32"/>
  <c r="C21" i="32"/>
  <c r="G15" i="32"/>
  <c r="C15" i="32"/>
  <c r="I11" i="32"/>
  <c r="G11" i="32"/>
  <c r="E11" i="32"/>
  <c r="G84" i="32"/>
  <c r="C84" i="32"/>
  <c r="I81" i="32"/>
  <c r="G81" i="32"/>
  <c r="E81" i="32"/>
  <c r="C81" i="32"/>
  <c r="I76" i="32"/>
  <c r="G76" i="32"/>
  <c r="E76" i="32"/>
  <c r="C76" i="32"/>
  <c r="I43" i="32"/>
  <c r="I28" i="32"/>
  <c r="I50" i="32" s="1"/>
  <c r="I83" i="32" s="1"/>
  <c r="I85" i="32" s="1"/>
  <c r="I25" i="32"/>
  <c r="G28" i="32"/>
  <c r="G50" i="32" s="1"/>
  <c r="G83" i="32" s="1"/>
  <c r="G85" i="32" s="1"/>
  <c r="E28" i="32"/>
  <c r="E50" i="32" s="1"/>
  <c r="E83" i="32" s="1"/>
  <c r="E85" i="32" s="1"/>
  <c r="P39" i="40"/>
  <c r="N39" i="40"/>
  <c r="L39" i="40"/>
  <c r="J39" i="40"/>
  <c r="H39" i="40"/>
  <c r="F39" i="40"/>
  <c r="D39" i="40"/>
  <c r="V39" i="39" l="1"/>
  <c r="P39" i="39"/>
  <c r="N39" i="39"/>
  <c r="H39" i="39"/>
  <c r="F39" i="39"/>
  <c r="D39" i="39"/>
  <c r="I72" i="1"/>
  <c r="G72" i="29" l="1"/>
  <c r="F65" i="29"/>
  <c r="K61" i="29"/>
  <c r="I61" i="29"/>
  <c r="G61" i="29"/>
  <c r="E61" i="29"/>
  <c r="K60" i="29"/>
  <c r="I60" i="29"/>
  <c r="G60" i="29"/>
  <c r="E60" i="29"/>
  <c r="K53" i="29"/>
  <c r="I53" i="29"/>
  <c r="G53" i="29"/>
  <c r="E53" i="29"/>
  <c r="K31" i="29"/>
  <c r="I31" i="29"/>
  <c r="E31" i="29"/>
  <c r="G30" i="29"/>
  <c r="G24" i="29"/>
  <c r="G31" i="29" s="1"/>
  <c r="K22" i="29"/>
  <c r="K33" i="29" s="1"/>
  <c r="K35" i="29" s="1"/>
  <c r="K65" i="29" s="1"/>
  <c r="K67" i="29" s="1"/>
  <c r="I22" i="29"/>
  <c r="I33" i="29" s="1"/>
  <c r="I35" i="29" s="1"/>
  <c r="I65" i="29" s="1"/>
  <c r="I67" i="29" s="1"/>
  <c r="K15" i="29"/>
  <c r="I15" i="29"/>
  <c r="E15" i="29"/>
  <c r="G13" i="29"/>
  <c r="G15" i="29" s="1"/>
  <c r="K12" i="29"/>
  <c r="I12" i="29"/>
  <c r="G12" i="29"/>
  <c r="G22" i="29" s="1"/>
  <c r="E12" i="29"/>
  <c r="K68" i="1"/>
  <c r="K70" i="1" s="1"/>
  <c r="K71" i="1" s="1"/>
  <c r="I68" i="1"/>
  <c r="I70" i="1" s="1"/>
  <c r="I71" i="1" s="1"/>
  <c r="G68" i="1"/>
  <c r="G70" i="1" s="1"/>
  <c r="G71" i="1" s="1"/>
  <c r="E68" i="1"/>
  <c r="K53" i="1"/>
  <c r="I53" i="1"/>
  <c r="G53" i="1"/>
  <c r="E53" i="1"/>
  <c r="K27" i="1"/>
  <c r="I27" i="1"/>
  <c r="G27" i="1"/>
  <c r="E27" i="1"/>
  <c r="E22" i="29" l="1"/>
  <c r="E33" i="29" s="1"/>
  <c r="C22" i="32"/>
  <c r="E70" i="1"/>
  <c r="I62" i="29"/>
  <c r="I70" i="29" s="1"/>
  <c r="I72" i="29" s="1"/>
  <c r="G33" i="29"/>
  <c r="G35" i="29" s="1"/>
  <c r="G65" i="29" s="1"/>
  <c r="G67" i="29" s="1"/>
  <c r="K62" i="29"/>
  <c r="K70" i="29" s="1"/>
  <c r="K72" i="29" s="1"/>
  <c r="E35" i="29" l="1"/>
  <c r="C11" i="32"/>
  <c r="C28" i="32" s="1"/>
  <c r="C50" i="32" s="1"/>
  <c r="C83" i="32" s="1"/>
  <c r="C85" i="32" s="1"/>
  <c r="E71" i="1"/>
  <c r="E72" i="1" s="1"/>
  <c r="G62" i="29"/>
  <c r="E65" i="29" l="1"/>
  <c r="E67" i="29" s="1"/>
  <c r="E62" i="29"/>
  <c r="E70" i="29" s="1"/>
  <c r="E72" i="29" s="1"/>
  <c r="H32" i="40"/>
  <c r="F32" i="40"/>
  <c r="D32" i="40"/>
  <c r="X27" i="39"/>
  <c r="T27" i="39"/>
  <c r="N30" i="39"/>
  <c r="P32" i="39" l="1"/>
  <c r="H32" i="39"/>
  <c r="F32" i="39"/>
  <c r="D32" i="39"/>
  <c r="L20" i="39"/>
  <c r="L24" i="39" s="1"/>
  <c r="R20" i="39"/>
  <c r="N15" i="39"/>
  <c r="T15" i="39" s="1"/>
  <c r="X15" i="39" s="1"/>
  <c r="D36" i="40"/>
  <c r="D37" i="40" s="1"/>
  <c r="N34" i="40"/>
  <c r="P34" i="40" s="1"/>
  <c r="L32" i="40"/>
  <c r="L36" i="40" s="1"/>
  <c r="L37" i="40" s="1"/>
  <c r="H36" i="40"/>
  <c r="H37" i="40" s="1"/>
  <c r="F36" i="40"/>
  <c r="F37" i="40" s="1"/>
  <c r="L24" i="40"/>
  <c r="J24" i="40"/>
  <c r="H24" i="40"/>
  <c r="F24" i="40"/>
  <c r="L20" i="40"/>
  <c r="J20" i="40"/>
  <c r="H20" i="40"/>
  <c r="F20" i="40"/>
  <c r="D20" i="40"/>
  <c r="D24" i="40" s="1"/>
  <c r="P20" i="40"/>
  <c r="V36" i="39"/>
  <c r="V37" i="39" s="1"/>
  <c r="N34" i="39"/>
  <c r="V32" i="39"/>
  <c r="P36" i="39"/>
  <c r="P37" i="39" s="1"/>
  <c r="H36" i="39"/>
  <c r="H37" i="39" s="1"/>
  <c r="F36" i="39"/>
  <c r="F37" i="39" s="1"/>
  <c r="D36" i="39"/>
  <c r="D37" i="39" s="1"/>
  <c r="V20" i="39"/>
  <c r="V24" i="39" s="1"/>
  <c r="P20" i="39"/>
  <c r="P24" i="39" s="1"/>
  <c r="H20" i="39"/>
  <c r="H24" i="39" s="1"/>
  <c r="F20" i="39"/>
  <c r="F24" i="39" s="1"/>
  <c r="D20" i="39"/>
  <c r="D24" i="39" s="1"/>
  <c r="R34" i="39" l="1"/>
  <c r="T34" i="39"/>
  <c r="N20" i="39"/>
  <c r="R24" i="39"/>
  <c r="J20" i="39"/>
  <c r="J24" i="39" s="1"/>
  <c r="P24" i="40"/>
  <c r="N20" i="40"/>
  <c r="N24" i="40" s="1"/>
  <c r="N24" i="39"/>
  <c r="X34" i="39" l="1"/>
  <c r="X20" i="39"/>
  <c r="X24" i="39"/>
  <c r="T20" i="39"/>
  <c r="T24" i="39" s="1"/>
  <c r="J31" i="40" l="1"/>
  <c r="L31" i="39"/>
  <c r="L32" i="39" s="1"/>
  <c r="L36" i="39" s="1"/>
  <c r="J31" i="39"/>
  <c r="P31" i="40" l="1"/>
  <c r="J32" i="40"/>
  <c r="J36" i="40" s="1"/>
  <c r="N31" i="39"/>
  <c r="J32" i="39"/>
  <c r="J36" i="39" s="1"/>
  <c r="J37" i="40" l="1"/>
  <c r="T31" i="39"/>
  <c r="N32" i="39"/>
  <c r="N36" i="39" s="1"/>
  <c r="X31" i="39" l="1"/>
  <c r="N37" i="39"/>
  <c r="N30" i="40"/>
  <c r="R30" i="39" l="1"/>
  <c r="T30" i="39" s="1"/>
  <c r="T32" i="39" s="1"/>
  <c r="P30" i="40"/>
  <c r="P32" i="40" s="1"/>
  <c r="P36" i="40" s="1"/>
  <c r="N32" i="40"/>
  <c r="N36" i="40" s="1"/>
  <c r="N37" i="40" l="1"/>
  <c r="P37" i="40"/>
  <c r="R32" i="39"/>
  <c r="R36" i="39" s="1"/>
  <c r="R39" i="39" s="1"/>
  <c r="X30" i="39"/>
  <c r="X32" i="39" s="1"/>
  <c r="X36" i="39" s="1"/>
  <c r="X39" i="39" s="1"/>
  <c r="T36" i="39"/>
  <c r="T39" i="39" s="1"/>
  <c r="X37" i="39" l="1"/>
  <c r="R37" i="39"/>
  <c r="T37" i="39"/>
  <c r="G93" i="32"/>
  <c r="C93" i="32" l="1"/>
</calcChain>
</file>

<file path=xl/sharedStrings.xml><?xml version="1.0" encoding="utf-8"?>
<sst xmlns="http://schemas.openxmlformats.org/spreadsheetml/2006/main" count="340" uniqueCount="213">
  <si>
    <t>Note</t>
  </si>
  <si>
    <t>Issued and</t>
  </si>
  <si>
    <t>paid-up share</t>
  </si>
  <si>
    <t>capital</t>
  </si>
  <si>
    <t>Unappropriated</t>
  </si>
  <si>
    <t>Interbank and money market items</t>
  </si>
  <si>
    <t>Deposits</t>
  </si>
  <si>
    <t xml:space="preserve">   Interbank and money market items</t>
  </si>
  <si>
    <t xml:space="preserve">   Deposits</t>
  </si>
  <si>
    <t xml:space="preserve">   Other assets</t>
  </si>
  <si>
    <t xml:space="preserve">   Other liabilities</t>
  </si>
  <si>
    <t>Cash flows from investing activities</t>
  </si>
  <si>
    <t>Interest expenses</t>
  </si>
  <si>
    <t>Assets</t>
  </si>
  <si>
    <t xml:space="preserve">Cash </t>
  </si>
  <si>
    <t>Total assets</t>
  </si>
  <si>
    <t>Accrued expenses</t>
  </si>
  <si>
    <t>Other liabilities</t>
  </si>
  <si>
    <t>Total liabilities</t>
  </si>
  <si>
    <t>Share capital</t>
  </si>
  <si>
    <t>Retained earnings</t>
  </si>
  <si>
    <t xml:space="preserve">   Unappropriated</t>
  </si>
  <si>
    <t>Cash flows from financing activities</t>
  </si>
  <si>
    <t xml:space="preserve">      Depreciation and amortisation</t>
  </si>
  <si>
    <t>Consolidated financial statements</t>
  </si>
  <si>
    <t>Separate financial statements</t>
  </si>
  <si>
    <t>Total equity</t>
  </si>
  <si>
    <t xml:space="preserve">   Liabilities payable on demand</t>
  </si>
  <si>
    <t xml:space="preserve">Fees and service expenses </t>
  </si>
  <si>
    <t>Other operating expenses</t>
  </si>
  <si>
    <t>Total other operating expenses</t>
  </si>
  <si>
    <t xml:space="preserve">      Cash received on interest income</t>
  </si>
  <si>
    <t xml:space="preserve">      Cash paid on interest expenses</t>
  </si>
  <si>
    <t>Interest income</t>
  </si>
  <si>
    <t>Fees and service income</t>
  </si>
  <si>
    <t>Other operating income</t>
  </si>
  <si>
    <t>Accrued interest receivables on investments</t>
  </si>
  <si>
    <t>Dividend income</t>
  </si>
  <si>
    <t xml:space="preserve">   Loans to customers</t>
  </si>
  <si>
    <t>Cash flows from operating activities</t>
  </si>
  <si>
    <t>Total operating income</t>
  </si>
  <si>
    <t xml:space="preserve">      Dividend income</t>
  </si>
  <si>
    <t>Statements of financial position</t>
  </si>
  <si>
    <t xml:space="preserve">Deferred tax assets </t>
  </si>
  <si>
    <t xml:space="preserve">      Net interest (income) expenses</t>
  </si>
  <si>
    <t>Revenue received in advance</t>
  </si>
  <si>
    <t>Derivative assets</t>
  </si>
  <si>
    <t>Securities business receivables - cash accounts</t>
  </si>
  <si>
    <t xml:space="preserve">   Accrued expenses</t>
  </si>
  <si>
    <t xml:space="preserve">   Short-term debts issued and borrowings</t>
  </si>
  <si>
    <t>Net interest income (expenses)</t>
  </si>
  <si>
    <t>Net fees and service income (expenses)</t>
  </si>
  <si>
    <t>Securities business payables</t>
  </si>
  <si>
    <t xml:space="preserve">   Securities business receivables - cash accounts</t>
  </si>
  <si>
    <t xml:space="preserve">   Payables to Clearing House</t>
  </si>
  <si>
    <t xml:space="preserve">      21,183,660,594 ordinary shares of Baht 1 each</t>
  </si>
  <si>
    <t>Derivative liabilities</t>
  </si>
  <si>
    <t>Financial assets measured at fair value through profit or loss</t>
  </si>
  <si>
    <t xml:space="preserve">   Financial assets measured at fair value through profit or loss</t>
  </si>
  <si>
    <t>Liabilities payable on demand</t>
  </si>
  <si>
    <t>Provisions</t>
  </si>
  <si>
    <t>Supporting services income</t>
  </si>
  <si>
    <t xml:space="preserve">Income tax </t>
  </si>
  <si>
    <t>Dividend paid</t>
  </si>
  <si>
    <t xml:space="preserve">      Cash paid on income tax</t>
  </si>
  <si>
    <t xml:space="preserve">   Provisions</t>
  </si>
  <si>
    <t>Proceeds from disposal of equipment</t>
  </si>
  <si>
    <t xml:space="preserve">   designated at fair value through other comprehensive income</t>
  </si>
  <si>
    <t xml:space="preserve">Cash paid for lease liabilities </t>
  </si>
  <si>
    <t xml:space="preserve">   through other comprehensive income</t>
  </si>
  <si>
    <t xml:space="preserve">   Revenue received in advance</t>
  </si>
  <si>
    <t>income</t>
  </si>
  <si>
    <t>other comprehensive</t>
  </si>
  <si>
    <t>Premium on treasury shares - common shares</t>
  </si>
  <si>
    <t>Premium on</t>
  </si>
  <si>
    <t>treasury shares</t>
  </si>
  <si>
    <t>- common shares</t>
  </si>
  <si>
    <t xml:space="preserve">      Provisions for employee benefits</t>
  </si>
  <si>
    <t>Receivables from Clearing House</t>
  </si>
  <si>
    <t>Expected credit losses</t>
  </si>
  <si>
    <t>Net cash used in financing activities</t>
  </si>
  <si>
    <t xml:space="preserve">   Securities business payables</t>
  </si>
  <si>
    <t>(in thousand Baht)</t>
  </si>
  <si>
    <t>31 December</t>
  </si>
  <si>
    <t xml:space="preserve">   Appropriated</t>
  </si>
  <si>
    <t>Consolidated</t>
  </si>
  <si>
    <t>Separate</t>
  </si>
  <si>
    <t>financial statements</t>
  </si>
  <si>
    <t>Balance as at 1 January 2024</t>
  </si>
  <si>
    <t xml:space="preserve"> </t>
  </si>
  <si>
    <t>Interbank and money market items, net</t>
  </si>
  <si>
    <t>Investments, net</t>
  </si>
  <si>
    <t>Investments in subsidiaries, net</t>
  </si>
  <si>
    <t>Loans to customers and accrued interest receivables, net</t>
  </si>
  <si>
    <t>Investment properties, net</t>
  </si>
  <si>
    <t>Premises and equipment, net</t>
  </si>
  <si>
    <t>Right-of-use assets, net</t>
  </si>
  <si>
    <t>Other assets, net</t>
  </si>
  <si>
    <t>Liabilities and equity</t>
  </si>
  <si>
    <t>Liabilities</t>
  </si>
  <si>
    <t>Debts issued and borrowings</t>
  </si>
  <si>
    <t>Accrued interest payables</t>
  </si>
  <si>
    <t>Lease liabilities</t>
  </si>
  <si>
    <t>Income tax payable</t>
  </si>
  <si>
    <t>Equity</t>
  </si>
  <si>
    <t xml:space="preserve">   Authorised share capital</t>
  </si>
  <si>
    <t xml:space="preserve">   Issued and paid-up share capital</t>
  </si>
  <si>
    <t>Premium on share capital</t>
  </si>
  <si>
    <t>Other reserves</t>
  </si>
  <si>
    <t xml:space="preserve">     Legal reserve</t>
  </si>
  <si>
    <t>Non-controlling interests</t>
  </si>
  <si>
    <t>Equity holders of the parent</t>
  </si>
  <si>
    <t>Total liabilities and equity</t>
  </si>
  <si>
    <t xml:space="preserve">    Employee's expenses</t>
  </si>
  <si>
    <t xml:space="preserve">    Directors' remuneration</t>
  </si>
  <si>
    <t xml:space="preserve">    Premises and equipment expenses</t>
  </si>
  <si>
    <t xml:space="preserve">    Taxes and duties</t>
  </si>
  <si>
    <t xml:space="preserve">    Advertising and promotional expenses</t>
  </si>
  <si>
    <t xml:space="preserve">    Amortisation on intangible assets</t>
  </si>
  <si>
    <t xml:space="preserve">    Other expenses</t>
  </si>
  <si>
    <t xml:space="preserve">Profit from operations before income tax </t>
  </si>
  <si>
    <t>Net profit</t>
  </si>
  <si>
    <t>Other comprehensive income</t>
  </si>
  <si>
    <t>Items that will be reclassified subsequently to profit or loss</t>
  </si>
  <si>
    <t>Income tax relating to components of other comprehensive income</t>
  </si>
  <si>
    <t>Items that will not be reclassified subsequently to profit or loss</t>
  </si>
  <si>
    <t xml:space="preserve">   through other comprehensive income  </t>
  </si>
  <si>
    <t xml:space="preserve">Total other comprehensive income, net </t>
  </si>
  <si>
    <t>Total comprehensive income</t>
  </si>
  <si>
    <t>Total comprehensive income attributable to:</t>
  </si>
  <si>
    <t>Earnings per share</t>
  </si>
  <si>
    <t>LH Financial Group Public Company Limited and its Subsidiaries</t>
  </si>
  <si>
    <t>reserves</t>
  </si>
  <si>
    <t xml:space="preserve">Adjustments to reconcile profit from operations before </t>
  </si>
  <si>
    <t xml:space="preserve">   income tax to net cash receipts (payments) from operating activities</t>
  </si>
  <si>
    <t xml:space="preserve">      Expected credit losses </t>
  </si>
  <si>
    <t>Profit (loss) from operation before changes in operating assets and liabilities</t>
  </si>
  <si>
    <t xml:space="preserve">   Receivables from Clearing House</t>
  </si>
  <si>
    <t xml:space="preserve">   at amortised cost</t>
  </si>
  <si>
    <t>(Increase) decrease in operating assets</t>
  </si>
  <si>
    <t>Increase (decrease) in operating liabilities</t>
  </si>
  <si>
    <t xml:space="preserve">   at fair value through profit or loss</t>
  </si>
  <si>
    <t xml:space="preserve">   will be reclassified subsequently to profit or loss</t>
  </si>
  <si>
    <t xml:space="preserve">   will not be reclassified subsequently to profit or loss</t>
  </si>
  <si>
    <t>(Unaudited)</t>
  </si>
  <si>
    <t>Statements of profit or loss and other comprehensive income (Unaudited)</t>
  </si>
  <si>
    <t>Net profit attributable to:</t>
  </si>
  <si>
    <t>Owners of the company</t>
  </si>
  <si>
    <r>
      <t xml:space="preserve">Basic earnings per share </t>
    </r>
    <r>
      <rPr>
        <i/>
        <sz val="11"/>
        <rFont val="Times New Roman"/>
        <family val="1"/>
      </rPr>
      <t>(in Baht)</t>
    </r>
  </si>
  <si>
    <t>(Losses) gains on</t>
  </si>
  <si>
    <t>investments in debt</t>
  </si>
  <si>
    <t>instruments at</t>
  </si>
  <si>
    <t>fair value through</t>
  </si>
  <si>
    <t>Total other</t>
  </si>
  <si>
    <t>Legal reserve</t>
  </si>
  <si>
    <t>the parent</t>
  </si>
  <si>
    <t>investments in</t>
  </si>
  <si>
    <t>equity instruments</t>
  </si>
  <si>
    <t>designated at</t>
  </si>
  <si>
    <t>Comprehensive income for the period</t>
  </si>
  <si>
    <t>Total comprehensive income for the period</t>
  </si>
  <si>
    <t>Transfer to retained earnings</t>
  </si>
  <si>
    <t>Statements of changes in equity (Unaudited)</t>
  </si>
  <si>
    <t>Statements of cash flows (Unaudited)</t>
  </si>
  <si>
    <t xml:space="preserve">      Cash refund for income tax</t>
  </si>
  <si>
    <t>Interest received</t>
  </si>
  <si>
    <t>Dividends received</t>
  </si>
  <si>
    <t>Dividends received on investments in subsidiaries</t>
  </si>
  <si>
    <t>Acquisition of investments in debt instruments measured at amortised cost</t>
  </si>
  <si>
    <t xml:space="preserve">Proceeds from disposal and redemption of investments in debt instruments measured </t>
  </si>
  <si>
    <t xml:space="preserve">   at fair value through other comprehensive income</t>
  </si>
  <si>
    <t>Proceeds from disposal and capital return of investments in equity instruments</t>
  </si>
  <si>
    <t>Acquisition of premises and equipment</t>
  </si>
  <si>
    <t>Acquisition of intangible assets</t>
  </si>
  <si>
    <t xml:space="preserve">Cash at 1 January </t>
  </si>
  <si>
    <t>Supplementary disclosures of cash flow information</t>
  </si>
  <si>
    <t>Non-cash transactions:</t>
  </si>
  <si>
    <t xml:space="preserve">      Provisions for litigation</t>
  </si>
  <si>
    <t xml:space="preserve">   Increase in payables for purchase of assets on credit</t>
  </si>
  <si>
    <t>Goodwill and other intangible assets, net</t>
  </si>
  <si>
    <t xml:space="preserve">   Net profit</t>
  </si>
  <si>
    <t xml:space="preserve">   Other comprehensive income</t>
  </si>
  <si>
    <t>Net increase (decrease) in cash</t>
  </si>
  <si>
    <t>Three-month period ended</t>
  </si>
  <si>
    <t>31 March</t>
  </si>
  <si>
    <t>Gains on investments</t>
  </si>
  <si>
    <t>For the three-month period ended 31 March 2025</t>
  </si>
  <si>
    <t>Balance as at 1 January 2025</t>
  </si>
  <si>
    <t>For the three-month period ended 31 March 2024</t>
  </si>
  <si>
    <t>Balance as at 31 March 2024</t>
  </si>
  <si>
    <t xml:space="preserve">      Gains on sales of investments</t>
  </si>
  <si>
    <t>Cash at 31 March</t>
  </si>
  <si>
    <t>Balance as at 31 March 2025</t>
  </si>
  <si>
    <t>10, 12</t>
  </si>
  <si>
    <t>5, 12</t>
  </si>
  <si>
    <t>8, 12</t>
  </si>
  <si>
    <t xml:space="preserve"> Non- </t>
  </si>
  <si>
    <t xml:space="preserve"> holders of </t>
  </si>
  <si>
    <t xml:space="preserve"> controlling </t>
  </si>
  <si>
    <t>share captial</t>
  </si>
  <si>
    <t xml:space="preserve"> interests </t>
  </si>
  <si>
    <t xml:space="preserve">      Gains on disposal/write-off of premises and equipment and intangible assets</t>
  </si>
  <si>
    <t>Acquisition of financial assets measured at fair value through profit or loss</t>
  </si>
  <si>
    <t>Net cash provided by (used in) operating activities</t>
  </si>
  <si>
    <t>Net cash (used in) provided by investing activities</t>
  </si>
  <si>
    <t>Net gains on financial instruments measured</t>
  </si>
  <si>
    <t>Gain on investments in debt instruments measured at fair value</t>
  </si>
  <si>
    <t>Gain on investments in equity instruments designated at fair value</t>
  </si>
  <si>
    <t xml:space="preserve">      Gains on financial instruments measured at fair value through profit or loss</t>
  </si>
  <si>
    <t xml:space="preserve">      (Gains) losses on lease modification</t>
  </si>
  <si>
    <t>Properties for sale, net</t>
  </si>
  <si>
    <t xml:space="preserve">   Properties for sale</t>
  </si>
  <si>
    <t xml:space="preserve"> Gains (losses)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</si>
</sst>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164" formatCode="_-&quot;฿&quot;* #,##0.00_-;\-&quot;฿&quot;* #,##0.00_-;_-&quot;฿&quot;* &quot;-&quot;??_-;_-@_-"/>
    <numFmt numFmtId="165" formatCode="_(* #,##0_);_(* \(#,##0\);_(* &quot;-&quot;??_);_(@_)"/>
    <numFmt numFmtId="166" formatCode="0.0%"/>
    <numFmt numFmtId="167" formatCode="0.0"/>
    <numFmt numFmtId="168" formatCode="_(* #,##0_);_(* \(#,##0\);_(* &quot;-          &quot;??_);_(@_)"/>
    <numFmt numFmtId="169" formatCode="_(* #,##0.00_);_(* \(#,##0.00\);_(* &quot;-&quot;_);_(@_)"/>
    <numFmt numFmtId="170" formatCode="_(* #,##0.000_);_(* \(#,##0.000\);_(* &quot;-&quot;_);_(@_)"/>
    <numFmt numFmtId="171" formatCode="_(* #,##0.00_);_(* \(#,##0.00\);_(* &quot;-          &quot;??_);_(@_)"/>
  </numFmts>
  <fonts count="22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rgb="FFFF000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u/>
      <sz val="11"/>
      <name val="Times New Roman"/>
      <family val="1"/>
    </font>
    <font>
      <b/>
      <i/>
      <sz val="11"/>
      <name val="Times New Roman"/>
      <family val="1"/>
    </font>
    <font>
      <sz val="11"/>
      <color theme="0"/>
      <name val="Times New Roman"/>
      <family val="1"/>
    </font>
    <font>
      <sz val="15"/>
      <color theme="0"/>
      <name val="Angsana New"/>
      <family val="1"/>
    </font>
    <font>
      <sz val="15"/>
      <color indexed="10"/>
      <name val="Angsana New"/>
      <family val="1"/>
    </font>
    <font>
      <b/>
      <sz val="11"/>
      <color theme="0"/>
      <name val="Aptos"/>
      <family val="2"/>
    </font>
    <font>
      <b/>
      <sz val="10"/>
      <color theme="0"/>
      <name val="Aptos"/>
      <family val="2"/>
      <charset val="222"/>
    </font>
    <font>
      <sz val="10"/>
      <name val="Angsana New"/>
      <family val="1"/>
      <charset val="22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4" fontId="1" fillId="0" borderId="0" applyFont="0" applyFill="0" applyBorder="0" applyAlignment="0" applyProtection="0"/>
    <xf numFmtId="0" fontId="6" fillId="0" borderId="0"/>
    <xf numFmtId="4" fontId="1" fillId="0" borderId="0" applyFont="0" applyFill="0" applyBorder="0" applyAlignment="0" applyProtection="0"/>
  </cellStyleXfs>
  <cellXfs count="130">
    <xf numFmtId="0" fontId="0" fillId="0" borderId="0" xfId="0"/>
    <xf numFmtId="0" fontId="8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41" fontId="8" fillId="0" borderId="0" xfId="0" applyNumberFormat="1" applyFont="1"/>
    <xf numFmtId="41" fontId="8" fillId="0" borderId="0" xfId="1" applyNumberFormat="1" applyFont="1" applyFill="1" applyAlignment="1">
      <alignment horizontal="centerContinuous" vertical="center"/>
    </xf>
    <xf numFmtId="41" fontId="8" fillId="0" borderId="0" xfId="1" applyNumberFormat="1" applyFont="1" applyFill="1" applyAlignment="1">
      <alignment vertical="center"/>
    </xf>
    <xf numFmtId="41" fontId="8" fillId="0" borderId="0" xfId="1" applyNumberFormat="1" applyFont="1" applyFill="1" applyBorder="1" applyAlignment="1">
      <alignment horizontal="right" vertical="center"/>
    </xf>
    <xf numFmtId="0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Alignment="1">
      <alignment horizontal="center" vertical="center"/>
    </xf>
    <xf numFmtId="41" fontId="8" fillId="0" borderId="0" xfId="1" applyNumberFormat="1" applyFont="1" applyFill="1" applyBorder="1" applyAlignment="1">
      <alignment vertical="center"/>
    </xf>
    <xf numFmtId="41" fontId="10" fillId="0" borderId="0" xfId="1" applyNumberFormat="1" applyFont="1" applyFill="1" applyAlignment="1">
      <alignment horizontal="center" vertical="center"/>
    </xf>
    <xf numFmtId="41" fontId="9" fillId="0" borderId="0" xfId="1" applyNumberFormat="1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horizontal="center" vertical="center"/>
    </xf>
    <xf numFmtId="41" fontId="8" fillId="0" borderId="3" xfId="1" applyNumberFormat="1" applyFont="1" applyFill="1" applyBorder="1" applyAlignment="1">
      <alignment horizontal="right" vertical="center"/>
    </xf>
    <xf numFmtId="49" fontId="8" fillId="0" borderId="0" xfId="1" quotePrefix="1" applyNumberFormat="1" applyFont="1" applyFill="1" applyBorder="1" applyAlignment="1">
      <alignment horizontal="center" vertical="center"/>
    </xf>
    <xf numFmtId="165" fontId="8" fillId="0" borderId="0" xfId="1" quotePrefix="1" applyNumberFormat="1" applyFont="1" applyFill="1" applyBorder="1" applyAlignment="1">
      <alignment horizontal="center" vertical="center"/>
    </xf>
    <xf numFmtId="41" fontId="8" fillId="0" borderId="0" xfId="1" applyNumberFormat="1" applyFont="1" applyFill="1" applyAlignment="1">
      <alignment horizontal="right" vertical="center"/>
    </xf>
    <xf numFmtId="41" fontId="7" fillId="0" borderId="4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41" fontId="7" fillId="0" borderId="7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vertical="center"/>
    </xf>
    <xf numFmtId="41" fontId="7" fillId="0" borderId="5" xfId="1" applyNumberFormat="1" applyFont="1" applyFill="1" applyBorder="1" applyAlignment="1">
      <alignment horizontal="right" vertical="center"/>
    </xf>
    <xf numFmtId="41" fontId="8" fillId="0" borderId="5" xfId="1" applyNumberFormat="1" applyFont="1" applyFill="1" applyBorder="1" applyAlignment="1">
      <alignment horizontal="right" vertical="center"/>
    </xf>
    <xf numFmtId="41" fontId="7" fillId="0" borderId="6" xfId="1" applyNumberFormat="1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38" fontId="8" fillId="0" borderId="0" xfId="0" applyNumberFormat="1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37" fontId="8" fillId="0" borderId="0" xfId="0" applyNumberFormat="1" applyFont="1" applyAlignment="1">
      <alignment horizontal="centerContinuous" vertical="center"/>
    </xf>
    <xf numFmtId="37" fontId="8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8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38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 vertical="center"/>
    </xf>
    <xf numFmtId="41" fontId="8" fillId="0" borderId="0" xfId="0" applyNumberFormat="1" applyFont="1" applyAlignment="1">
      <alignment vertical="center"/>
    </xf>
    <xf numFmtId="37" fontId="8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41" fontId="7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38" fontId="8" fillId="0" borderId="0" xfId="0" applyNumberFormat="1" applyFont="1" applyAlignment="1">
      <alignment horizontal="left" vertical="center"/>
    </xf>
    <xf numFmtId="38" fontId="8" fillId="0" borderId="0" xfId="0" quotePrefix="1" applyNumberFormat="1" applyFont="1" applyAlignment="1">
      <alignment horizontal="left" vertical="center"/>
    </xf>
    <xf numFmtId="41" fontId="8" fillId="0" borderId="0" xfId="0" applyNumberFormat="1" applyFont="1" applyAlignment="1">
      <alignment horizontal="center" vertical="center"/>
    </xf>
    <xf numFmtId="38" fontId="7" fillId="0" borderId="0" xfId="0" applyNumberFormat="1" applyFont="1" applyAlignment="1">
      <alignment horizontal="left" vertical="center"/>
    </xf>
    <xf numFmtId="168" fontId="8" fillId="0" borderId="0" xfId="1" applyNumberFormat="1" applyFont="1" applyFill="1" applyAlignment="1">
      <alignment vertical="center"/>
    </xf>
    <xf numFmtId="41" fontId="8" fillId="0" borderId="3" xfId="0" applyNumberFormat="1" applyFont="1" applyBorder="1" applyAlignment="1">
      <alignment horizontal="right" vertical="center"/>
    </xf>
    <xf numFmtId="41" fontId="7" fillId="0" borderId="0" xfId="0" applyNumberFormat="1" applyFont="1" applyAlignment="1">
      <alignment horizontal="center" vertical="center"/>
    </xf>
    <xf numFmtId="38" fontId="9" fillId="0" borderId="0" xfId="0" applyNumberFormat="1" applyFont="1" applyAlignment="1">
      <alignment vertical="center"/>
    </xf>
    <xf numFmtId="41" fontId="9" fillId="0" borderId="0" xfId="0" applyNumberFormat="1" applyFont="1" applyAlignment="1">
      <alignment horizontal="center" vertical="center"/>
    </xf>
    <xf numFmtId="169" fontId="8" fillId="0" borderId="0" xfId="0" applyNumberFormat="1" applyFont="1" applyAlignment="1">
      <alignment horizontal="center" vertical="center"/>
    </xf>
    <xf numFmtId="169" fontId="8" fillId="0" borderId="0" xfId="0" applyNumberFormat="1" applyFont="1" applyAlignment="1">
      <alignment horizontal="right" vertical="center"/>
    </xf>
    <xf numFmtId="38" fontId="8" fillId="0" borderId="0" xfId="0" applyNumberFormat="1" applyFont="1" applyAlignment="1">
      <alignment horizontal="center" vertical="center"/>
    </xf>
    <xf numFmtId="38" fontId="9" fillId="0" borderId="0" xfId="0" applyNumberFormat="1" applyFont="1" applyAlignment="1">
      <alignment horizontal="left" vertical="center"/>
    </xf>
    <xf numFmtId="38" fontId="9" fillId="0" borderId="0" xfId="0" applyNumberFormat="1" applyFont="1" applyAlignment="1">
      <alignment horizontal="center" vertical="center"/>
    </xf>
    <xf numFmtId="41" fontId="7" fillId="0" borderId="7" xfId="0" applyNumberFormat="1" applyFont="1" applyBorder="1" applyAlignment="1">
      <alignment horizontal="right" vertical="center"/>
    </xf>
    <xf numFmtId="37" fontId="9" fillId="0" borderId="0" xfId="0" applyNumberFormat="1" applyFont="1" applyAlignment="1">
      <alignment horizontal="center" vertical="center"/>
    </xf>
    <xf numFmtId="168" fontId="9" fillId="0" borderId="0" xfId="1" applyNumberFormat="1" applyFont="1" applyFill="1" applyBorder="1" applyAlignment="1">
      <alignment vertical="center"/>
    </xf>
    <xf numFmtId="168" fontId="8" fillId="0" borderId="0" xfId="1" applyNumberFormat="1" applyFont="1" applyFill="1" applyBorder="1" applyAlignment="1">
      <alignment vertical="center"/>
    </xf>
    <xf numFmtId="41" fontId="8" fillId="0" borderId="3" xfId="1" applyNumberFormat="1" applyFont="1" applyFill="1" applyBorder="1" applyAlignment="1">
      <alignment horizontal="center" vertical="center"/>
    </xf>
    <xf numFmtId="170" fontId="8" fillId="0" borderId="5" xfId="1" applyNumberFormat="1" applyFont="1" applyFill="1" applyBorder="1" applyAlignment="1">
      <alignment vertical="center"/>
    </xf>
    <xf numFmtId="170" fontId="8" fillId="0" borderId="0" xfId="1" applyNumberFormat="1" applyFont="1" applyFill="1" applyBorder="1" applyAlignment="1">
      <alignment vertical="center"/>
    </xf>
    <xf numFmtId="41" fontId="8" fillId="0" borderId="6" xfId="1" applyNumberFormat="1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168" fontId="7" fillId="0" borderId="0" xfId="1" applyNumberFormat="1" applyFont="1" applyFill="1" applyBorder="1" applyAlignment="1">
      <alignment vertical="center"/>
    </xf>
    <xf numFmtId="41" fontId="7" fillId="0" borderId="3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37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7" fontId="8" fillId="0" borderId="0" xfId="0" quotePrefix="1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1" fontId="7" fillId="0" borderId="3" xfId="0" applyNumberFormat="1" applyFont="1" applyBorder="1" applyAlignment="1">
      <alignment horizontal="right" vertical="center"/>
    </xf>
    <xf numFmtId="41" fontId="7" fillId="0" borderId="5" xfId="0" applyNumberFormat="1" applyFont="1" applyBorder="1" applyAlignment="1">
      <alignment horizontal="right" vertical="center"/>
    </xf>
    <xf numFmtId="164" fontId="8" fillId="0" borderId="0" xfId="1" applyNumberFormat="1" applyFont="1" applyFill="1" applyAlignment="1">
      <alignment vertical="center"/>
    </xf>
    <xf numFmtId="37" fontId="15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1" fontId="7" fillId="0" borderId="0" xfId="0" applyNumberFormat="1" applyFont="1" applyAlignment="1">
      <alignment vertical="center"/>
    </xf>
    <xf numFmtId="167" fontId="8" fillId="0" borderId="0" xfId="0" applyNumberFormat="1" applyFont="1" applyAlignment="1">
      <alignment vertical="center"/>
    </xf>
    <xf numFmtId="1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centerContinuous" vertical="center"/>
    </xf>
    <xf numFmtId="0" fontId="7" fillId="0" borderId="0" xfId="0" applyFont="1"/>
    <xf numFmtId="1" fontId="8" fillId="0" borderId="0" xfId="0" applyNumberFormat="1" applyFont="1" applyAlignment="1">
      <alignment horizontal="center" vertical="center"/>
    </xf>
    <xf numFmtId="41" fontId="11" fillId="0" borderId="0" xfId="0" applyNumberFormat="1" applyFont="1" applyAlignment="1">
      <alignment vertical="center"/>
    </xf>
    <xf numFmtId="41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67" fontId="8" fillId="0" borderId="0" xfId="0" applyNumberFormat="1" applyFont="1" applyAlignment="1">
      <alignment horizontal="center" vertical="center"/>
    </xf>
    <xf numFmtId="37" fontId="7" fillId="0" borderId="0" xfId="0" applyNumberFormat="1" applyFont="1" applyAlignment="1">
      <alignment horizontal="center" vertical="center"/>
    </xf>
    <xf numFmtId="37" fontId="8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41" fontId="7" fillId="0" borderId="3" xfId="0" applyNumberFormat="1" applyFont="1" applyBorder="1" applyAlignment="1">
      <alignment vertical="center"/>
    </xf>
    <xf numFmtId="41" fontId="17" fillId="0" borderId="0" xfId="0" applyNumberFormat="1" applyFont="1" applyAlignment="1">
      <alignment horizontal="right" vertical="center"/>
    </xf>
    <xf numFmtId="0" fontId="17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41" fontId="8" fillId="0" borderId="3" xfId="0" applyNumberFormat="1" applyFont="1" applyBorder="1" applyAlignment="1">
      <alignment vertical="center"/>
    </xf>
    <xf numFmtId="41" fontId="18" fillId="0" borderId="0" xfId="0" applyNumberFormat="1" applyFont="1" applyAlignment="1">
      <alignment horizontal="center" vertical="center"/>
    </xf>
    <xf numFmtId="41" fontId="19" fillId="0" borderId="0" xfId="1" applyNumberFormat="1" applyFont="1" applyFill="1" applyAlignment="1">
      <alignment vertical="center"/>
    </xf>
    <xf numFmtId="41" fontId="8" fillId="0" borderId="0" xfId="12" applyNumberFormat="1" applyFont="1" applyFill="1" applyBorder="1" applyAlignment="1">
      <alignment horizontal="center" vertical="center"/>
    </xf>
    <xf numFmtId="41" fontId="20" fillId="4" borderId="0" xfId="0" applyNumberFormat="1" applyFont="1" applyFill="1" applyAlignment="1">
      <alignment horizontal="center" vertical="center"/>
    </xf>
    <xf numFmtId="171" fontId="21" fillId="0" borderId="0" xfId="1" applyNumberFormat="1" applyFont="1" applyFill="1" applyAlignment="1">
      <alignment horizontal="right" vertical="center"/>
    </xf>
    <xf numFmtId="3" fontId="21" fillId="0" borderId="0" xfId="1" applyNumberFormat="1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37" fontId="9" fillId="0" borderId="0" xfId="0" applyNumberFormat="1" applyFont="1" applyAlignment="1">
      <alignment horizontal="center" vertical="center"/>
    </xf>
    <xf numFmtId="169" fontId="8" fillId="0" borderId="0" xfId="0" applyNumberFormat="1" applyFont="1" applyFill="1" applyAlignment="1">
      <alignment vertical="center"/>
    </xf>
    <xf numFmtId="169" fontId="8" fillId="0" borderId="0" xfId="0" applyNumberFormat="1" applyFont="1" applyAlignment="1">
      <alignment vertical="center"/>
    </xf>
    <xf numFmtId="41" fontId="8" fillId="0" borderId="3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41" fontId="7" fillId="0" borderId="7" xfId="0" applyNumberFormat="1" applyFont="1" applyBorder="1" applyAlignment="1">
      <alignment horizontal="center" vertical="center"/>
    </xf>
    <xf numFmtId="41" fontId="7" fillId="0" borderId="4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41" fontId="11" fillId="0" borderId="0" xfId="0" applyNumberFormat="1" applyFont="1" applyAlignment="1">
      <alignment horizontal="right" vertical="center"/>
    </xf>
    <xf numFmtId="169" fontId="11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37" fontId="7" fillId="0" borderId="0" xfId="0" applyNumberFormat="1" applyFont="1" applyAlignment="1">
      <alignment horizontal="center" vertical="center"/>
    </xf>
    <xf numFmtId="37" fontId="8" fillId="0" borderId="3" xfId="0" applyNumberFormat="1" applyFont="1" applyBorder="1" applyAlignment="1">
      <alignment horizontal="center" vertical="center"/>
    </xf>
    <xf numFmtId="37" fontId="8" fillId="0" borderId="0" xfId="0" applyNumberFormat="1" applyFont="1" applyAlignment="1">
      <alignment horizontal="center" vertical="center"/>
    </xf>
    <xf numFmtId="37" fontId="9" fillId="0" borderId="0" xfId="0" applyNumberFormat="1" applyFont="1" applyAlignment="1">
      <alignment horizontal="center" vertical="center"/>
    </xf>
  </cellXfs>
  <cellStyles count="15">
    <cellStyle name="Comma" xfId="1" builtinId="3"/>
    <cellStyle name="Comma 155" xfId="12" xr:uid="{C10C0C13-C608-46C0-AA78-7F4FA35099F6}"/>
    <cellStyle name="Comma 2" xfId="14" xr:uid="{A790107D-AFB3-41CC-AF83-7EABB26FE695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Normal 5 3 3" xfId="13" xr:uid="{07F01203-C661-4C7A-8E50-CB0BDCBFC8F6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941294</xdr:colOff>
      <xdr:row>30</xdr:row>
      <xdr:rowOff>62753</xdr:rowOff>
    </xdr:from>
    <xdr:to>
      <xdr:col>8</xdr:col>
      <xdr:colOff>943697</xdr:colOff>
      <xdr:row>36</xdr:row>
      <xdr:rowOff>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549462B8-66E6-484C-9DC2-9DA650E01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325035" y="9206753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860612</xdr:colOff>
      <xdr:row>0</xdr:row>
      <xdr:rowOff>44823</xdr:rowOff>
    </xdr:from>
    <xdr:to>
      <xdr:col>8</xdr:col>
      <xdr:colOff>863015</xdr:colOff>
      <xdr:row>3</xdr:row>
      <xdr:rowOff>197223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C3DE7301-6E75-4699-8569-C4A474820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244353" y="44823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141193</xdr:colOff>
      <xdr:row>71</xdr:row>
      <xdr:rowOff>42134</xdr:rowOff>
    </xdr:from>
    <xdr:to>
      <xdr:col>7</xdr:col>
      <xdr:colOff>1792</xdr:colOff>
      <xdr:row>74</xdr:row>
      <xdr:rowOff>0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B83384E4-F390-CAC8-815D-D83AF3890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022911" y="20768534"/>
          <a:ext cx="2809987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194983</xdr:colOff>
      <xdr:row>25</xdr:row>
      <xdr:rowOff>77993</xdr:rowOff>
    </xdr:from>
    <xdr:to>
      <xdr:col>2</xdr:col>
      <xdr:colOff>120576</xdr:colOff>
      <xdr:row>28</xdr:row>
      <xdr:rowOff>85613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ABDA1A0E-8B79-6939-F0A6-0B1EB6FDA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190065" y="7697993"/>
          <a:ext cx="2812229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941294</xdr:colOff>
      <xdr:row>30</xdr:row>
      <xdr:rowOff>62753</xdr:rowOff>
    </xdr:from>
    <xdr:to>
      <xdr:col>8</xdr:col>
      <xdr:colOff>943697</xdr:colOff>
      <xdr:row>36</xdr:row>
      <xdr:rowOff>0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97F5E430-5012-478A-AD9C-A2DBB398ED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462494" y="9206753"/>
          <a:ext cx="2212203" cy="17660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194983</xdr:colOff>
      <xdr:row>25</xdr:row>
      <xdr:rowOff>77993</xdr:rowOff>
    </xdr:from>
    <xdr:to>
      <xdr:col>2</xdr:col>
      <xdr:colOff>120576</xdr:colOff>
      <xdr:row>28</xdr:row>
      <xdr:rowOff>85613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72F8BD13-D063-47BD-9C73-605BB6008B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204633" y="7697993"/>
          <a:ext cx="2795793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983673</xdr:colOff>
      <xdr:row>37</xdr:row>
      <xdr:rowOff>0</xdr:rowOff>
    </xdr:from>
    <xdr:to>
      <xdr:col>10</xdr:col>
      <xdr:colOff>105905</xdr:colOff>
      <xdr:row>40</xdr:row>
      <xdr:rowOff>263237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3ACD029C-128C-4A5C-8438-93F1D87E9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735782" y="11388437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0</xdr:row>
      <xdr:rowOff>0</xdr:rowOff>
    </xdr:from>
    <xdr:to>
      <xdr:col>10</xdr:col>
      <xdr:colOff>258305</xdr:colOff>
      <xdr:row>5</xdr:row>
      <xdr:rowOff>152400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9C3A802E-4D15-47A3-8ECA-8A5FA9C66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888182" y="304800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204652</xdr:colOff>
      <xdr:row>75</xdr:row>
      <xdr:rowOff>0</xdr:rowOff>
    </xdr:from>
    <xdr:to>
      <xdr:col>8</xdr:col>
      <xdr:colOff>745672</xdr:colOff>
      <xdr:row>76</xdr:row>
      <xdr:rowOff>0</xdr:rowOff>
    </xdr:to>
    <xdr:pic>
      <xdr:nvPicPr>
        <xdr:cNvPr id="8" name="Picture 7" hidden="1">
          <a:extLst>
            <a:ext uri="{FF2B5EF4-FFF2-40B4-BE49-F238E27FC236}">
              <a16:creationId xmlns:a16="http://schemas.microsoft.com/office/drawing/2014/main" id="{7C92894F-989D-B46D-6E5D-70AE8460B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950823" y="23713440"/>
          <a:ext cx="2805249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1543594</xdr:colOff>
      <xdr:row>32</xdr:row>
      <xdr:rowOff>287383</xdr:rowOff>
    </xdr:from>
    <xdr:to>
      <xdr:col>2</xdr:col>
      <xdr:colOff>266700</xdr:colOff>
      <xdr:row>35</xdr:row>
      <xdr:rowOff>0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431A1DA9-27AD-B2D9-CE73-555721D23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543594" y="9736183"/>
          <a:ext cx="2805249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983673</xdr:colOff>
      <xdr:row>37</xdr:row>
      <xdr:rowOff>0</xdr:rowOff>
    </xdr:from>
    <xdr:to>
      <xdr:col>10</xdr:col>
      <xdr:colOff>105905</xdr:colOff>
      <xdr:row>40</xdr:row>
      <xdr:rowOff>263237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CED7F0DA-581B-4485-A5B7-EC8B37953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422323" y="11277600"/>
          <a:ext cx="2284532" cy="1177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1543594</xdr:colOff>
      <xdr:row>32</xdr:row>
      <xdr:rowOff>287383</xdr:rowOff>
    </xdr:from>
    <xdr:to>
      <xdr:col>2</xdr:col>
      <xdr:colOff>266700</xdr:colOff>
      <xdr:row>35</xdr:row>
      <xdr:rowOff>0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744D1DD0-25C5-4BE6-8984-4BD37A1E2F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543594" y="10040983"/>
          <a:ext cx="2463256" cy="627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302560</xdr:colOff>
      <xdr:row>51</xdr:row>
      <xdr:rowOff>69028</xdr:rowOff>
    </xdr:from>
    <xdr:to>
      <xdr:col>6</xdr:col>
      <xdr:colOff>602428</xdr:colOff>
      <xdr:row>58</xdr:row>
      <xdr:rowOff>221428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6BB3C7BE-A8F2-59D5-EB49-D753D8FF0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573807" y="14699428"/>
          <a:ext cx="254104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595744</xdr:colOff>
      <xdr:row>0</xdr:row>
      <xdr:rowOff>110836</xdr:rowOff>
    </xdr:from>
    <xdr:to>
      <xdr:col>6</xdr:col>
      <xdr:colOff>895612</xdr:colOff>
      <xdr:row>4</xdr:row>
      <xdr:rowOff>263236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C6DD54EE-B29C-4CA2-AC2F-9064649C3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846617" y="110836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174171</xdr:colOff>
      <xdr:row>89</xdr:row>
      <xdr:rowOff>211183</xdr:rowOff>
    </xdr:from>
    <xdr:to>
      <xdr:col>6</xdr:col>
      <xdr:colOff>757646</xdr:colOff>
      <xdr:row>90</xdr:row>
      <xdr:rowOff>218803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A4564DAE-BC21-C86E-5E91-C05F6948D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5105400" y="26423983"/>
          <a:ext cx="281504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2114551</xdr:colOff>
      <xdr:row>44</xdr:row>
      <xdr:rowOff>303711</xdr:rowOff>
    </xdr:from>
    <xdr:to>
      <xdr:col>2</xdr:col>
      <xdr:colOff>10886</xdr:colOff>
      <xdr:row>48</xdr:row>
      <xdr:rowOff>6531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359DE39C-9866-B561-993D-4D216FAC9B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114551" y="12190911"/>
          <a:ext cx="2849335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595744</xdr:colOff>
      <xdr:row>51</xdr:row>
      <xdr:rowOff>110836</xdr:rowOff>
    </xdr:from>
    <xdr:to>
      <xdr:col>6</xdr:col>
      <xdr:colOff>895612</xdr:colOff>
      <xdr:row>55</xdr:row>
      <xdr:rowOff>263236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F9AE5FF7-013B-438C-89ED-E43CDFE1F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612244" y="110836"/>
          <a:ext cx="2585868" cy="1358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302560</xdr:colOff>
      <xdr:row>51</xdr:row>
      <xdr:rowOff>69028</xdr:rowOff>
    </xdr:from>
    <xdr:to>
      <xdr:col>6</xdr:col>
      <xdr:colOff>602428</xdr:colOff>
      <xdr:row>58</xdr:row>
      <xdr:rowOff>221428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B467898A-1EBC-40E0-BF71-69CE46E0A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147610" y="13404028"/>
          <a:ext cx="2331868" cy="215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2114551</xdr:colOff>
      <xdr:row>45</xdr:row>
      <xdr:rowOff>2539</xdr:rowOff>
    </xdr:from>
    <xdr:to>
      <xdr:col>2</xdr:col>
      <xdr:colOff>10886</xdr:colOff>
      <xdr:row>48</xdr:row>
      <xdr:rowOff>6531</xdr:rowOff>
    </xdr:to>
    <xdr:pic>
      <xdr:nvPicPr>
        <xdr:cNvPr id="8" name="Picture 7" hidden="1">
          <a:extLst>
            <a:ext uri="{FF2B5EF4-FFF2-40B4-BE49-F238E27FC236}">
              <a16:creationId xmlns:a16="http://schemas.microsoft.com/office/drawing/2014/main" id="{640A958E-5197-411D-B79D-A2EE0CEB4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114551" y="11733711"/>
          <a:ext cx="2741385" cy="807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595744</xdr:colOff>
      <xdr:row>51</xdr:row>
      <xdr:rowOff>110836</xdr:rowOff>
    </xdr:from>
    <xdr:to>
      <xdr:col>6</xdr:col>
      <xdr:colOff>895612</xdr:colOff>
      <xdr:row>55</xdr:row>
      <xdr:rowOff>263236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EF5F1FC9-578F-4337-B7BD-C066CBCB1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440794" y="13445836"/>
          <a:ext cx="2331868" cy="1282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302560</xdr:colOff>
      <xdr:row>51</xdr:row>
      <xdr:rowOff>69028</xdr:rowOff>
    </xdr:from>
    <xdr:to>
      <xdr:col>6</xdr:col>
      <xdr:colOff>602428</xdr:colOff>
      <xdr:row>58</xdr:row>
      <xdr:rowOff>221428</xdr:rowOff>
    </xdr:to>
    <xdr:pic>
      <xdr:nvPicPr>
        <xdr:cNvPr id="10" name="Picture 9" hidden="1">
          <a:extLst>
            <a:ext uri="{FF2B5EF4-FFF2-40B4-BE49-F238E27FC236}">
              <a16:creationId xmlns:a16="http://schemas.microsoft.com/office/drawing/2014/main" id="{E13F70BD-9BC1-49CC-89E2-207661D6D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147610" y="13404028"/>
          <a:ext cx="2331868" cy="215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2114551</xdr:colOff>
      <xdr:row>44</xdr:row>
      <xdr:rowOff>303711</xdr:rowOff>
    </xdr:from>
    <xdr:to>
      <xdr:col>2</xdr:col>
      <xdr:colOff>10886</xdr:colOff>
      <xdr:row>48</xdr:row>
      <xdr:rowOff>6531</xdr:rowOff>
    </xdr:to>
    <xdr:pic>
      <xdr:nvPicPr>
        <xdr:cNvPr id="11" name="Picture 10" hidden="1">
          <a:extLst>
            <a:ext uri="{FF2B5EF4-FFF2-40B4-BE49-F238E27FC236}">
              <a16:creationId xmlns:a16="http://schemas.microsoft.com/office/drawing/2014/main" id="{C0CA1588-B3EF-4CE1-9012-F9B21EE5C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114551" y="11733711"/>
          <a:ext cx="2741385" cy="807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595744</xdr:colOff>
      <xdr:row>51</xdr:row>
      <xdr:rowOff>110836</xdr:rowOff>
    </xdr:from>
    <xdr:to>
      <xdr:col>6</xdr:col>
      <xdr:colOff>895612</xdr:colOff>
      <xdr:row>55</xdr:row>
      <xdr:rowOff>263236</xdr:rowOff>
    </xdr:to>
    <xdr:pic>
      <xdr:nvPicPr>
        <xdr:cNvPr id="12" name="Picture 11" hidden="1">
          <a:extLst>
            <a:ext uri="{FF2B5EF4-FFF2-40B4-BE49-F238E27FC236}">
              <a16:creationId xmlns:a16="http://schemas.microsoft.com/office/drawing/2014/main" id="{617978E9-46FC-4223-97D7-B284A0AC6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440794" y="13445836"/>
          <a:ext cx="2331868" cy="1282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onedrive-global.kpmg.com/personal/tanakornv_kpmg_co_th/Documents/LHFG%20&amp;%20LHBank/3Q24/1Q24%20signed%20fs/LHFG_Q124_FS_KPMG/1565088%20-%202024%20Mar-FSA-LH%20Financial%20Group%20-03e-Q1_FS.xlsx" TargetMode="External"/><Relationship Id="rId1" Type="http://schemas.openxmlformats.org/officeDocument/2006/relationships/externalLinkPath" Target="https://onedrive-global.kpmg.com/personal/tanakornv_kpmg_co_th/Documents/LHFG%20&amp;%20LHBank/3Q24/1Q24%20signed%20fs/LHFG_Q124_FS_KPMG/1565088%20-%202024%20Mar-FSA-LH%20Financial%20Group%20-03e-Q1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"/>
      <sheetName val="PL"/>
      <sheetName val="SC - Conso"/>
      <sheetName val="SC - LHFG "/>
      <sheetName val="CF"/>
    </sheetNames>
    <sheetDataSet>
      <sheetData sheetId="0">
        <row r="61">
          <cell r="F61">
            <v>21183661</v>
          </cell>
          <cell r="J61">
            <v>21183661</v>
          </cell>
        </row>
        <row r="62">
          <cell r="F62">
            <v>9627913</v>
          </cell>
          <cell r="J62">
            <v>9627913</v>
          </cell>
        </row>
        <row r="63">
          <cell r="F63">
            <v>890</v>
          </cell>
          <cell r="J63">
            <v>890</v>
          </cell>
        </row>
        <row r="64">
          <cell r="F64">
            <v>-7299309</v>
          </cell>
          <cell r="J64">
            <v>-2789334</v>
          </cell>
        </row>
        <row r="67">
          <cell r="F67">
            <v>1880867</v>
          </cell>
          <cell r="J67">
            <v>719900</v>
          </cell>
        </row>
        <row r="68">
          <cell r="F68">
            <v>11191804</v>
          </cell>
          <cell r="J68">
            <v>3190235</v>
          </cell>
        </row>
        <row r="69">
          <cell r="F69">
            <v>36585826</v>
          </cell>
        </row>
        <row r="70">
          <cell r="F70">
            <v>2</v>
          </cell>
        </row>
        <row r="71">
          <cell r="F71">
            <v>36585828</v>
          </cell>
          <cell r="J71">
            <v>31933265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74"/>
  <sheetViews>
    <sheetView showGridLines="0" view="pageBreakPreview" zoomScale="70" zoomScaleNormal="90" zoomScaleSheetLayoutView="70" zoomScalePageLayoutView="55" workbookViewId="0">
      <selection activeCell="B79" sqref="B79"/>
    </sheetView>
  </sheetViews>
  <sheetFormatPr defaultColWidth="10.90625" defaultRowHeight="24" customHeight="1"/>
  <cols>
    <col min="1" max="1" width="14.453125" style="32" customWidth="1"/>
    <col min="2" max="2" width="41.08984375" style="32" customWidth="1"/>
    <col min="3" max="3" width="8.26953125" style="33" customWidth="1"/>
    <col min="4" max="4" width="0.90625" style="32" customWidth="1"/>
    <col min="5" max="5" width="14.7265625" style="6" customWidth="1"/>
    <col min="6" max="6" width="1.08984375" style="32" customWidth="1"/>
    <col min="7" max="7" width="14.7265625" style="6" customWidth="1"/>
    <col min="8" max="8" width="1.08984375" style="42" customWidth="1"/>
    <col min="9" max="9" width="14.7265625" style="6" customWidth="1"/>
    <col min="10" max="10" width="1.08984375" style="32" customWidth="1"/>
    <col min="11" max="11" width="14.7265625" style="6" customWidth="1"/>
    <col min="12" max="16384" width="10.90625" style="2"/>
  </cols>
  <sheetData>
    <row r="1" spans="1:11" s="1" customFormat="1" ht="24" customHeight="1">
      <c r="A1" s="25" t="s">
        <v>131</v>
      </c>
      <c r="B1" s="26"/>
      <c r="C1" s="27"/>
      <c r="D1" s="28"/>
      <c r="E1" s="5"/>
      <c r="F1" s="28"/>
      <c r="G1" s="5"/>
      <c r="H1" s="29"/>
      <c r="I1" s="5"/>
      <c r="J1" s="28"/>
      <c r="K1" s="30"/>
    </row>
    <row r="2" spans="1:11" s="1" customFormat="1" ht="24" customHeight="1">
      <c r="A2" s="31" t="s">
        <v>42</v>
      </c>
      <c r="B2" s="28"/>
      <c r="C2" s="27"/>
      <c r="D2" s="28"/>
      <c r="E2" s="5"/>
      <c r="F2" s="28"/>
      <c r="G2" s="5"/>
      <c r="H2" s="29"/>
      <c r="I2" s="5"/>
      <c r="J2" s="28"/>
      <c r="K2" s="5"/>
    </row>
    <row r="3" spans="1:11" ht="24" customHeight="1">
      <c r="G3" s="7"/>
      <c r="H3" s="34"/>
      <c r="I3" s="7"/>
      <c r="K3" s="8"/>
    </row>
    <row r="4" spans="1:11" ht="24" customHeight="1">
      <c r="A4" s="109"/>
      <c r="B4" s="109"/>
      <c r="D4" s="109"/>
      <c r="E4" s="123" t="s">
        <v>85</v>
      </c>
      <c r="F4" s="123"/>
      <c r="G4" s="123"/>
      <c r="H4" s="34"/>
      <c r="I4" s="123" t="s">
        <v>86</v>
      </c>
      <c r="J4" s="123"/>
      <c r="K4" s="123"/>
    </row>
    <row r="5" spans="1:11" ht="24" customHeight="1">
      <c r="A5" s="109"/>
      <c r="B5" s="109"/>
      <c r="D5" s="109"/>
      <c r="E5" s="123" t="s">
        <v>87</v>
      </c>
      <c r="F5" s="123"/>
      <c r="G5" s="123"/>
      <c r="H5" s="34"/>
      <c r="I5" s="123" t="s">
        <v>87</v>
      </c>
      <c r="J5" s="123"/>
      <c r="K5" s="123"/>
    </row>
    <row r="6" spans="1:11" ht="24" customHeight="1">
      <c r="A6" s="109"/>
      <c r="B6" s="109"/>
      <c r="D6" s="109"/>
      <c r="E6" s="15" t="s">
        <v>184</v>
      </c>
      <c r="F6" s="16"/>
      <c r="G6" s="15" t="s">
        <v>83</v>
      </c>
      <c r="H6" s="107"/>
      <c r="I6" s="15" t="s">
        <v>184</v>
      </c>
      <c r="J6" s="16"/>
      <c r="K6" s="15" t="s">
        <v>83</v>
      </c>
    </row>
    <row r="7" spans="1:11" ht="24" customHeight="1">
      <c r="A7" s="36" t="s">
        <v>13</v>
      </c>
      <c r="B7" s="109"/>
      <c r="C7" s="108" t="s">
        <v>0</v>
      </c>
      <c r="D7" s="109"/>
      <c r="E7" s="38">
        <v>2025</v>
      </c>
      <c r="F7" s="38"/>
      <c r="G7" s="38">
        <v>2024</v>
      </c>
      <c r="H7" s="38"/>
      <c r="I7" s="38">
        <v>2025</v>
      </c>
      <c r="J7" s="38"/>
      <c r="K7" s="38">
        <v>2024</v>
      </c>
    </row>
    <row r="8" spans="1:11" ht="24" customHeight="1">
      <c r="A8" s="36"/>
      <c r="B8" s="109"/>
      <c r="C8" s="108"/>
      <c r="D8" s="109"/>
      <c r="E8" s="38" t="s">
        <v>144</v>
      </c>
      <c r="F8" s="38"/>
      <c r="G8" s="38"/>
      <c r="H8" s="38"/>
      <c r="I8" s="38" t="s">
        <v>144</v>
      </c>
      <c r="J8" s="38"/>
      <c r="K8" s="38"/>
    </row>
    <row r="9" spans="1:11" ht="24" customHeight="1">
      <c r="A9" s="109"/>
      <c r="B9" s="109"/>
      <c r="C9" s="108"/>
      <c r="D9" s="109"/>
      <c r="E9" s="122" t="s">
        <v>82</v>
      </c>
      <c r="F9" s="122"/>
      <c r="G9" s="122"/>
      <c r="H9" s="122"/>
      <c r="I9" s="122"/>
      <c r="J9" s="122"/>
      <c r="K9" s="122"/>
    </row>
    <row r="10" spans="1:11" ht="24" customHeight="1">
      <c r="A10" s="109" t="s">
        <v>14</v>
      </c>
      <c r="B10" s="39"/>
      <c r="C10" s="108"/>
      <c r="D10" s="108"/>
      <c r="E10" s="7">
        <v>732771</v>
      </c>
      <c r="F10" s="40"/>
      <c r="G10" s="7">
        <v>643423</v>
      </c>
      <c r="H10" s="7"/>
      <c r="I10" s="7">
        <v>10</v>
      </c>
      <c r="J10" s="7"/>
      <c r="K10" s="7">
        <v>10</v>
      </c>
    </row>
    <row r="11" spans="1:11" ht="24" customHeight="1">
      <c r="A11" s="109" t="s">
        <v>90</v>
      </c>
      <c r="B11" s="108"/>
      <c r="C11" s="108">
        <v>12</v>
      </c>
      <c r="D11" s="108"/>
      <c r="E11" s="7">
        <v>45975707</v>
      </c>
      <c r="F11" s="40"/>
      <c r="G11" s="7">
        <v>41866549</v>
      </c>
      <c r="H11" s="7"/>
      <c r="I11" s="7">
        <v>317617</v>
      </c>
      <c r="J11" s="7"/>
      <c r="K11" s="7">
        <v>5151810</v>
      </c>
    </row>
    <row r="12" spans="1:11" ht="24" customHeight="1">
      <c r="A12" s="109" t="s">
        <v>57</v>
      </c>
      <c r="B12" s="108"/>
      <c r="C12" s="108" t="s">
        <v>194</v>
      </c>
      <c r="D12" s="108"/>
      <c r="E12" s="7">
        <v>17256</v>
      </c>
      <c r="F12" s="40"/>
      <c r="G12" s="7">
        <v>41201</v>
      </c>
      <c r="H12" s="7"/>
      <c r="I12" s="7">
        <v>5078662</v>
      </c>
      <c r="J12" s="7"/>
      <c r="K12" s="7">
        <v>0</v>
      </c>
    </row>
    <row r="13" spans="1:11" ht="24" customHeight="1">
      <c r="A13" s="109" t="s">
        <v>46</v>
      </c>
      <c r="B13" s="108"/>
      <c r="C13" s="108"/>
      <c r="D13" s="108"/>
      <c r="E13" s="7">
        <v>247594</v>
      </c>
      <c r="F13" s="40"/>
      <c r="G13" s="7">
        <v>404812</v>
      </c>
      <c r="H13" s="7"/>
      <c r="I13" s="7">
        <v>0</v>
      </c>
      <c r="J13" s="7"/>
      <c r="K13" s="7">
        <v>0</v>
      </c>
    </row>
    <row r="14" spans="1:11" ht="24" customHeight="1">
      <c r="A14" s="109" t="s">
        <v>91</v>
      </c>
      <c r="B14" s="108"/>
      <c r="C14" s="108">
        <v>6</v>
      </c>
      <c r="D14" s="108"/>
      <c r="E14" s="7">
        <v>53805698</v>
      </c>
      <c r="F14" s="40"/>
      <c r="G14" s="7">
        <v>47663590</v>
      </c>
      <c r="H14" s="7"/>
      <c r="I14" s="7">
        <v>2606206</v>
      </c>
      <c r="J14" s="7"/>
      <c r="K14" s="7">
        <v>2741955</v>
      </c>
    </row>
    <row r="15" spans="1:11" ht="24" customHeight="1">
      <c r="A15" s="39" t="s">
        <v>92</v>
      </c>
      <c r="B15" s="108"/>
      <c r="C15" s="108">
        <v>7</v>
      </c>
      <c r="D15" s="108"/>
      <c r="E15" s="7">
        <v>0</v>
      </c>
      <c r="F15" s="40"/>
      <c r="G15" s="7">
        <v>0</v>
      </c>
      <c r="H15" s="7"/>
      <c r="I15" s="7">
        <v>33234691</v>
      </c>
      <c r="J15" s="7"/>
      <c r="K15" s="7">
        <v>33234691</v>
      </c>
    </row>
    <row r="16" spans="1:11" ht="24" customHeight="1">
      <c r="A16" s="109" t="s">
        <v>93</v>
      </c>
      <c r="B16" s="108"/>
      <c r="C16" s="108" t="s">
        <v>195</v>
      </c>
      <c r="D16" s="108"/>
      <c r="E16" s="7">
        <v>244800512</v>
      </c>
      <c r="F16" s="7"/>
      <c r="G16" s="7">
        <v>243305722</v>
      </c>
      <c r="H16" s="17"/>
      <c r="I16" s="7">
        <v>0</v>
      </c>
      <c r="J16" s="7"/>
      <c r="K16" s="7">
        <v>0</v>
      </c>
    </row>
    <row r="17" spans="1:14" ht="24" customHeight="1">
      <c r="A17" s="109" t="s">
        <v>94</v>
      </c>
      <c r="B17" s="108"/>
      <c r="C17" s="108"/>
      <c r="D17" s="108"/>
      <c r="E17" s="7">
        <v>0</v>
      </c>
      <c r="F17" s="7"/>
      <c r="G17" s="7">
        <v>0</v>
      </c>
      <c r="H17" s="17"/>
      <c r="I17" s="7">
        <v>36159</v>
      </c>
      <c r="J17" s="7"/>
      <c r="K17" s="7">
        <v>36192</v>
      </c>
    </row>
    <row r="18" spans="1:14" ht="24" customHeight="1">
      <c r="A18" s="109" t="s">
        <v>210</v>
      </c>
      <c r="B18" s="108"/>
      <c r="C18" s="108"/>
      <c r="D18" s="108"/>
      <c r="E18" s="7">
        <v>8120665</v>
      </c>
      <c r="F18" s="7"/>
      <c r="G18" s="7">
        <v>8124222</v>
      </c>
      <c r="H18" s="17"/>
      <c r="I18" s="7">
        <v>0</v>
      </c>
      <c r="J18" s="7"/>
      <c r="K18" s="7">
        <v>0</v>
      </c>
    </row>
    <row r="19" spans="1:14" ht="24" customHeight="1">
      <c r="A19" s="109" t="s">
        <v>95</v>
      </c>
      <c r="B19" s="108"/>
      <c r="C19" s="108"/>
      <c r="D19" s="108"/>
      <c r="E19" s="7">
        <v>536205</v>
      </c>
      <c r="F19" s="40"/>
      <c r="G19" s="7">
        <v>500615</v>
      </c>
      <c r="H19" s="7"/>
      <c r="I19" s="7">
        <v>2125</v>
      </c>
      <c r="J19" s="7"/>
      <c r="K19" s="7">
        <v>2561</v>
      </c>
    </row>
    <row r="20" spans="1:14" ht="24" customHeight="1">
      <c r="A20" s="109" t="s">
        <v>96</v>
      </c>
      <c r="B20" s="108"/>
      <c r="C20" s="108"/>
      <c r="D20" s="108"/>
      <c r="E20" s="7">
        <v>613450</v>
      </c>
      <c r="F20" s="40"/>
      <c r="G20" s="7">
        <v>647168</v>
      </c>
      <c r="H20" s="7"/>
      <c r="I20" s="7">
        <v>1846</v>
      </c>
      <c r="J20" s="7"/>
      <c r="K20" s="7">
        <v>3671</v>
      </c>
    </row>
    <row r="21" spans="1:14" ht="24" customHeight="1">
      <c r="A21" s="109" t="s">
        <v>179</v>
      </c>
      <c r="B21" s="108"/>
      <c r="C21" s="108"/>
      <c r="D21" s="108"/>
      <c r="E21" s="7">
        <v>572748</v>
      </c>
      <c r="F21" s="40"/>
      <c r="G21" s="7">
        <v>537930</v>
      </c>
      <c r="H21" s="7"/>
      <c r="I21" s="7">
        <v>1350</v>
      </c>
      <c r="J21" s="7"/>
      <c r="K21" s="7">
        <v>1531</v>
      </c>
    </row>
    <row r="22" spans="1:14" ht="24" customHeight="1">
      <c r="A22" s="109" t="s">
        <v>43</v>
      </c>
      <c r="B22" s="108"/>
      <c r="C22" s="108"/>
      <c r="D22" s="108"/>
      <c r="E22" s="7">
        <v>1579443</v>
      </c>
      <c r="F22" s="40"/>
      <c r="G22" s="7">
        <v>1691790</v>
      </c>
      <c r="H22" s="7"/>
      <c r="I22" s="7">
        <v>0</v>
      </c>
      <c r="J22" s="7"/>
      <c r="K22" s="7">
        <v>0</v>
      </c>
    </row>
    <row r="23" spans="1:14" ht="24" customHeight="1">
      <c r="A23" s="109" t="s">
        <v>36</v>
      </c>
      <c r="B23" s="108"/>
      <c r="C23" s="108">
        <v>12</v>
      </c>
      <c r="D23" s="108"/>
      <c r="E23" s="7">
        <v>319016</v>
      </c>
      <c r="F23" s="40"/>
      <c r="G23" s="7">
        <v>103414</v>
      </c>
      <c r="H23" s="7"/>
      <c r="I23" s="7">
        <v>23425</v>
      </c>
      <c r="J23" s="7"/>
      <c r="K23" s="7">
        <v>0</v>
      </c>
    </row>
    <row r="24" spans="1:14" ht="24" customHeight="1">
      <c r="A24" s="109" t="s">
        <v>78</v>
      </c>
      <c r="B24" s="108"/>
      <c r="C24"/>
      <c r="D24" s="108"/>
      <c r="E24" s="7">
        <v>26749</v>
      </c>
      <c r="F24" s="40"/>
      <c r="G24" s="7">
        <v>56682</v>
      </c>
      <c r="H24" s="7"/>
      <c r="I24" s="7">
        <v>0</v>
      </c>
      <c r="J24" s="7"/>
      <c r="K24" s="7">
        <v>0</v>
      </c>
    </row>
    <row r="25" spans="1:14" ht="24" customHeight="1">
      <c r="A25" s="109" t="s">
        <v>47</v>
      </c>
      <c r="B25" s="108"/>
      <c r="C25" s="108"/>
      <c r="D25" s="108"/>
      <c r="E25" s="7">
        <v>118675</v>
      </c>
      <c r="F25" s="40"/>
      <c r="G25" s="7">
        <v>46074</v>
      </c>
      <c r="H25" s="7"/>
      <c r="I25" s="7">
        <v>0</v>
      </c>
      <c r="J25" s="7"/>
      <c r="K25" s="7">
        <v>0</v>
      </c>
    </row>
    <row r="26" spans="1:14" ht="24" customHeight="1">
      <c r="A26" s="109" t="s">
        <v>97</v>
      </c>
      <c r="B26" s="108"/>
      <c r="C26" s="108">
        <v>12</v>
      </c>
      <c r="D26" s="108"/>
      <c r="E26" s="7">
        <v>1000287</v>
      </c>
      <c r="F26" s="40"/>
      <c r="G26" s="7">
        <v>1229428</v>
      </c>
      <c r="H26" s="7"/>
      <c r="I26" s="7">
        <v>61777</v>
      </c>
      <c r="J26" s="7"/>
      <c r="K26" s="7">
        <v>60575</v>
      </c>
    </row>
    <row r="27" spans="1:14" ht="24" customHeight="1" thickBot="1">
      <c r="A27" s="36" t="s">
        <v>15</v>
      </c>
      <c r="B27" s="39"/>
      <c r="D27" s="109"/>
      <c r="E27" s="18">
        <f>SUM(E10:E26)</f>
        <v>358466776</v>
      </c>
      <c r="F27" s="19"/>
      <c r="G27" s="18">
        <f>SUM(G10:G26)</f>
        <v>346862620</v>
      </c>
      <c r="H27" s="19"/>
      <c r="I27" s="18">
        <f>SUM(I10:I26)</f>
        <v>41363868</v>
      </c>
      <c r="J27" s="19"/>
      <c r="K27" s="18">
        <f>SUM(K10:K26)</f>
        <v>41232996</v>
      </c>
    </row>
    <row r="28" spans="1:14" ht="24" customHeight="1" thickTop="1">
      <c r="A28" s="36"/>
      <c r="B28" s="39"/>
      <c r="D28" s="109"/>
      <c r="E28" s="19"/>
      <c r="F28" s="19"/>
      <c r="G28" s="19"/>
      <c r="H28" s="19"/>
      <c r="I28" s="19"/>
      <c r="J28" s="19"/>
      <c r="K28" s="19"/>
    </row>
    <row r="29" spans="1:14" ht="24" customHeight="1">
      <c r="A29" s="39"/>
      <c r="B29" s="39"/>
      <c r="D29" s="109"/>
      <c r="F29" s="109"/>
      <c r="J29" s="109"/>
    </row>
    <row r="30" spans="1:14" s="1" customFormat="1" ht="24" customHeight="1">
      <c r="A30" s="25" t="s">
        <v>131</v>
      </c>
      <c r="B30" s="26"/>
      <c r="C30" s="27"/>
      <c r="D30" s="28"/>
      <c r="E30" s="5"/>
      <c r="F30" s="28"/>
      <c r="G30" s="5"/>
      <c r="H30" s="29"/>
      <c r="I30" s="5"/>
      <c r="J30" s="28"/>
      <c r="K30" s="5"/>
      <c r="L30" s="2"/>
      <c r="M30" s="2"/>
      <c r="N30" s="2"/>
    </row>
    <row r="31" spans="1:14" s="1" customFormat="1" ht="24" customHeight="1">
      <c r="A31" s="31" t="s">
        <v>42</v>
      </c>
      <c r="B31" s="28"/>
      <c r="C31" s="27"/>
      <c r="D31" s="28"/>
      <c r="E31" s="5"/>
      <c r="F31" s="28"/>
      <c r="G31" s="5"/>
      <c r="H31" s="29"/>
      <c r="I31" s="5"/>
      <c r="J31" s="28"/>
      <c r="K31" s="5"/>
      <c r="L31" s="2"/>
      <c r="M31" s="2"/>
      <c r="N31" s="2"/>
    </row>
    <row r="32" spans="1:14" s="1" customFormat="1" ht="24" customHeight="1">
      <c r="A32" s="31"/>
      <c r="B32" s="28"/>
      <c r="C32" s="27"/>
      <c r="D32" s="28"/>
      <c r="E32" s="5"/>
      <c r="F32" s="28"/>
      <c r="G32" s="5"/>
      <c r="H32" s="29"/>
      <c r="I32" s="5"/>
      <c r="J32" s="28"/>
      <c r="K32" s="5"/>
      <c r="L32" s="2"/>
      <c r="M32" s="2"/>
      <c r="N32" s="2"/>
    </row>
    <row r="33" spans="1:14" s="1" customFormat="1" ht="24" customHeight="1">
      <c r="A33" s="36"/>
      <c r="B33" s="28"/>
      <c r="C33" s="27"/>
      <c r="D33" s="28"/>
      <c r="E33" s="123" t="s">
        <v>85</v>
      </c>
      <c r="F33" s="123"/>
      <c r="G33" s="123"/>
      <c r="H33" s="34"/>
      <c r="I33" s="123" t="s">
        <v>86</v>
      </c>
      <c r="J33" s="123"/>
      <c r="K33" s="123"/>
      <c r="L33" s="2"/>
      <c r="M33" s="2"/>
      <c r="N33" s="2"/>
    </row>
    <row r="34" spans="1:14" s="1" customFormat="1" ht="24" customHeight="1">
      <c r="A34" s="36"/>
      <c r="B34" s="28"/>
      <c r="C34" s="27"/>
      <c r="D34" s="28"/>
      <c r="E34" s="123" t="s">
        <v>87</v>
      </c>
      <c r="F34" s="123"/>
      <c r="G34" s="123"/>
      <c r="H34" s="34"/>
      <c r="I34" s="123" t="s">
        <v>87</v>
      </c>
      <c r="J34" s="123"/>
      <c r="K34" s="123"/>
      <c r="L34" s="2"/>
      <c r="M34" s="2"/>
      <c r="N34" s="2"/>
    </row>
    <row r="35" spans="1:14" s="1" customFormat="1" ht="24" customHeight="1">
      <c r="A35" s="36"/>
      <c r="B35" s="28"/>
      <c r="C35" s="27"/>
      <c r="D35" s="28"/>
      <c r="E35" s="15" t="s">
        <v>184</v>
      </c>
      <c r="F35" s="16"/>
      <c r="G35" s="15" t="s">
        <v>83</v>
      </c>
      <c r="H35" s="107"/>
      <c r="I35" s="15" t="s">
        <v>184</v>
      </c>
      <c r="J35" s="16"/>
      <c r="K35" s="15" t="s">
        <v>83</v>
      </c>
      <c r="L35" s="2"/>
      <c r="M35" s="2"/>
      <c r="N35" s="2"/>
    </row>
    <row r="36" spans="1:14" ht="24" customHeight="1">
      <c r="A36" s="36" t="s">
        <v>98</v>
      </c>
      <c r="B36" s="109"/>
      <c r="C36" s="108" t="s">
        <v>0</v>
      </c>
      <c r="D36" s="109"/>
      <c r="E36" s="38">
        <v>2025</v>
      </c>
      <c r="F36" s="38"/>
      <c r="G36" s="38">
        <v>2024</v>
      </c>
      <c r="H36" s="38"/>
      <c r="I36" s="38">
        <v>2025</v>
      </c>
      <c r="J36" s="38"/>
      <c r="K36" s="38">
        <v>2024</v>
      </c>
    </row>
    <row r="37" spans="1:14" ht="24" customHeight="1">
      <c r="A37" s="36"/>
      <c r="B37" s="109"/>
      <c r="C37" s="108"/>
      <c r="D37" s="109"/>
      <c r="E37" s="38" t="s">
        <v>144</v>
      </c>
      <c r="F37" s="38"/>
      <c r="G37" s="38"/>
      <c r="H37" s="38"/>
      <c r="I37" s="38" t="s">
        <v>144</v>
      </c>
      <c r="J37" s="38"/>
      <c r="K37" s="38"/>
    </row>
    <row r="38" spans="1:14" ht="24" customHeight="1">
      <c r="A38" s="109"/>
      <c r="B38" s="109"/>
      <c r="C38" s="108"/>
      <c r="D38" s="109"/>
      <c r="E38" s="122" t="s">
        <v>82</v>
      </c>
      <c r="F38" s="122"/>
      <c r="G38" s="122"/>
      <c r="H38" s="122"/>
      <c r="I38" s="122"/>
      <c r="J38" s="122"/>
      <c r="K38" s="122"/>
    </row>
    <row r="39" spans="1:14" ht="24" customHeight="1">
      <c r="A39" s="43" t="s">
        <v>99</v>
      </c>
      <c r="B39" s="109"/>
      <c r="C39" s="109"/>
      <c r="D39" s="109"/>
      <c r="E39" s="108"/>
      <c r="F39" s="108"/>
      <c r="G39" s="108"/>
      <c r="H39" s="108"/>
      <c r="I39" s="108"/>
      <c r="J39" s="108"/>
      <c r="K39" s="108"/>
    </row>
    <row r="40" spans="1:14" ht="24" customHeight="1">
      <c r="A40" s="109" t="s">
        <v>6</v>
      </c>
      <c r="B40" s="39"/>
      <c r="C40" s="108">
        <v>12</v>
      </c>
      <c r="D40" s="108"/>
      <c r="E40" s="7">
        <v>286291803</v>
      </c>
      <c r="F40" s="40"/>
      <c r="G40" s="7">
        <v>274752551</v>
      </c>
      <c r="H40" s="7"/>
      <c r="I40" s="7">
        <v>0</v>
      </c>
      <c r="J40" s="7"/>
      <c r="K40" s="7">
        <v>0</v>
      </c>
    </row>
    <row r="41" spans="1:14" ht="24" customHeight="1">
      <c r="A41" s="109" t="s">
        <v>5</v>
      </c>
      <c r="B41" s="109"/>
      <c r="C41" s="108">
        <v>12</v>
      </c>
      <c r="D41" s="108"/>
      <c r="E41" s="7">
        <v>12131041</v>
      </c>
      <c r="F41" s="40"/>
      <c r="G41" s="7">
        <v>10593117</v>
      </c>
      <c r="H41" s="7"/>
      <c r="I41" s="7">
        <v>0</v>
      </c>
      <c r="J41" s="7"/>
      <c r="K41" s="7">
        <v>0</v>
      </c>
    </row>
    <row r="42" spans="1:14" ht="24" customHeight="1">
      <c r="A42" s="109" t="s">
        <v>59</v>
      </c>
      <c r="B42" s="39"/>
      <c r="C42" s="108"/>
      <c r="D42" s="108"/>
      <c r="E42" s="7">
        <v>558792</v>
      </c>
      <c r="F42" s="40"/>
      <c r="G42" s="7">
        <v>107945</v>
      </c>
      <c r="H42" s="7"/>
      <c r="I42" s="7">
        <v>0</v>
      </c>
      <c r="J42" s="7"/>
      <c r="K42" s="7">
        <v>0</v>
      </c>
    </row>
    <row r="43" spans="1:14" ht="24" customHeight="1">
      <c r="A43" s="109" t="s">
        <v>56</v>
      </c>
      <c r="B43" s="39"/>
      <c r="C43" s="108"/>
      <c r="D43" s="108"/>
      <c r="E43" s="7">
        <v>287484</v>
      </c>
      <c r="F43" s="40"/>
      <c r="G43" s="7">
        <v>544959</v>
      </c>
      <c r="H43" s="7"/>
      <c r="I43" s="7">
        <v>0</v>
      </c>
      <c r="J43" s="7"/>
      <c r="K43" s="7">
        <v>0</v>
      </c>
    </row>
    <row r="44" spans="1:14" ht="24" customHeight="1">
      <c r="A44" s="109" t="s">
        <v>100</v>
      </c>
      <c r="B44" s="39"/>
      <c r="C44" s="108" t="s">
        <v>193</v>
      </c>
      <c r="D44" s="108"/>
      <c r="E44" s="7">
        <v>14460176</v>
      </c>
      <c r="F44" s="40"/>
      <c r="G44" s="7">
        <v>17398835</v>
      </c>
      <c r="H44" s="7"/>
      <c r="I44" s="7">
        <v>8623530</v>
      </c>
      <c r="J44" s="7"/>
      <c r="K44" s="7">
        <v>8739111</v>
      </c>
    </row>
    <row r="45" spans="1:14" ht="24" customHeight="1">
      <c r="A45" s="109" t="s">
        <v>101</v>
      </c>
      <c r="B45" s="39"/>
      <c r="C45" s="108">
        <v>12</v>
      </c>
      <c r="D45" s="108"/>
      <c r="E45" s="7">
        <v>1357549</v>
      </c>
      <c r="F45" s="40"/>
      <c r="G45" s="7">
        <v>1192812</v>
      </c>
      <c r="H45" s="7"/>
      <c r="I45" s="7">
        <v>14002</v>
      </c>
      <c r="J45" s="7"/>
      <c r="K45" s="7">
        <v>3231</v>
      </c>
    </row>
    <row r="46" spans="1:14" ht="24" customHeight="1">
      <c r="A46" s="109" t="s">
        <v>16</v>
      </c>
      <c r="B46" s="39"/>
      <c r="C46" s="108"/>
      <c r="D46" s="108"/>
      <c r="E46" s="7">
        <v>524887</v>
      </c>
      <c r="F46" s="40"/>
      <c r="G46" s="7">
        <v>1049550</v>
      </c>
      <c r="H46" s="7"/>
      <c r="I46" s="7">
        <v>18095</v>
      </c>
      <c r="J46" s="7"/>
      <c r="K46" s="7">
        <v>62657</v>
      </c>
    </row>
    <row r="47" spans="1:14" ht="24" customHeight="1">
      <c r="A47" s="109" t="s">
        <v>102</v>
      </c>
      <c r="B47" s="39"/>
      <c r="C47" s="108">
        <v>12</v>
      </c>
      <c r="D47" s="108"/>
      <c r="E47" s="7">
        <v>637981</v>
      </c>
      <c r="F47" s="40"/>
      <c r="G47" s="7">
        <v>672928</v>
      </c>
      <c r="H47" s="7"/>
      <c r="I47" s="7">
        <v>1642</v>
      </c>
      <c r="J47" s="7"/>
      <c r="K47" s="7">
        <v>3272</v>
      </c>
    </row>
    <row r="48" spans="1:14" ht="24" customHeight="1">
      <c r="A48" s="109" t="s">
        <v>60</v>
      </c>
      <c r="B48" s="39"/>
      <c r="C48" s="108"/>
      <c r="D48" s="108"/>
      <c r="E48" s="7">
        <v>657203</v>
      </c>
      <c r="F48" s="40"/>
      <c r="G48" s="7">
        <v>652793</v>
      </c>
      <c r="H48" s="7"/>
      <c r="I48" s="7">
        <v>61578</v>
      </c>
      <c r="J48" s="7"/>
      <c r="K48" s="7">
        <v>59072</v>
      </c>
    </row>
    <row r="49" spans="1:11" ht="24" customHeight="1">
      <c r="A49" s="109" t="s">
        <v>103</v>
      </c>
      <c r="B49" s="39"/>
      <c r="C49" s="64"/>
      <c r="D49" s="108"/>
      <c r="E49" s="7">
        <v>511573</v>
      </c>
      <c r="F49" s="40"/>
      <c r="G49" s="7">
        <v>391876</v>
      </c>
      <c r="H49" s="7"/>
      <c r="I49" s="7">
        <v>1897</v>
      </c>
      <c r="J49" s="7"/>
      <c r="K49" s="7">
        <v>1965</v>
      </c>
    </row>
    <row r="50" spans="1:11" ht="24" customHeight="1">
      <c r="A50" s="109" t="s">
        <v>45</v>
      </c>
      <c r="B50" s="39"/>
      <c r="C50" s="108"/>
      <c r="D50" s="108"/>
      <c r="E50" s="7">
        <v>214875</v>
      </c>
      <c r="F50" s="40"/>
      <c r="G50" s="7">
        <v>225915</v>
      </c>
      <c r="H50" s="7"/>
      <c r="I50" s="7">
        <v>0</v>
      </c>
      <c r="J50" s="7"/>
      <c r="K50" s="7">
        <v>0</v>
      </c>
    </row>
    <row r="51" spans="1:11" ht="24" customHeight="1">
      <c r="A51" s="109" t="s">
        <v>52</v>
      </c>
      <c r="B51" s="39"/>
      <c r="C51" s="108"/>
      <c r="D51" s="108"/>
      <c r="E51" s="7">
        <v>123202</v>
      </c>
      <c r="F51" s="40"/>
      <c r="G51" s="7">
        <v>56241</v>
      </c>
      <c r="H51" s="7"/>
      <c r="I51" s="7">
        <v>0</v>
      </c>
      <c r="J51" s="7"/>
      <c r="K51" s="7">
        <v>0</v>
      </c>
    </row>
    <row r="52" spans="1:11" ht="24" customHeight="1">
      <c r="A52" s="109" t="s">
        <v>17</v>
      </c>
      <c r="B52" s="39"/>
      <c r="C52" s="108">
        <v>12</v>
      </c>
      <c r="D52" s="108"/>
      <c r="E52" s="7">
        <v>901970</v>
      </c>
      <c r="F52" s="40"/>
      <c r="G52" s="7">
        <v>579290</v>
      </c>
      <c r="H52" s="7"/>
      <c r="I52" s="7">
        <v>5694</v>
      </c>
      <c r="J52" s="7"/>
      <c r="K52" s="7">
        <v>5775</v>
      </c>
    </row>
    <row r="53" spans="1:11" ht="24" customHeight="1">
      <c r="A53" s="36" t="s">
        <v>18</v>
      </c>
      <c r="B53" s="39"/>
      <c r="C53" s="108"/>
      <c r="D53" s="108"/>
      <c r="E53" s="20">
        <f>SUM(E40:E52)</f>
        <v>318658536</v>
      </c>
      <c r="F53" s="44"/>
      <c r="G53" s="20">
        <f>SUM(G40:G52)</f>
        <v>308218812</v>
      </c>
      <c r="H53" s="21"/>
      <c r="I53" s="20">
        <f>SUM(I40:I52)</f>
        <v>8726438</v>
      </c>
      <c r="J53" s="19"/>
      <c r="K53" s="20">
        <f>SUM(K40:K52)</f>
        <v>8875083</v>
      </c>
    </row>
    <row r="54" spans="1:11" ht="24" customHeight="1">
      <c r="A54" s="36"/>
      <c r="B54" s="39"/>
      <c r="C54" s="108"/>
      <c r="D54" s="108"/>
      <c r="E54" s="19"/>
      <c r="F54" s="44"/>
      <c r="G54" s="19"/>
      <c r="H54" s="21"/>
      <c r="I54" s="19"/>
      <c r="J54" s="19"/>
      <c r="K54" s="19"/>
    </row>
    <row r="55" spans="1:11" ht="24" customHeight="1">
      <c r="A55" s="43" t="s">
        <v>104</v>
      </c>
      <c r="B55" s="39"/>
      <c r="C55" s="45"/>
      <c r="D55" s="46"/>
      <c r="E55" s="11"/>
      <c r="F55" s="109"/>
      <c r="G55" s="9"/>
      <c r="H55" s="38"/>
      <c r="I55" s="9"/>
      <c r="J55" s="109"/>
      <c r="K55" s="9"/>
    </row>
    <row r="56" spans="1:11" ht="24" customHeight="1">
      <c r="A56" s="39" t="s">
        <v>19</v>
      </c>
      <c r="B56" s="39"/>
      <c r="C56" s="47"/>
      <c r="D56" s="109"/>
      <c r="F56" s="109"/>
      <c r="G56" s="9"/>
      <c r="H56" s="38"/>
      <c r="I56" s="9"/>
      <c r="J56" s="109"/>
      <c r="K56" s="9"/>
    </row>
    <row r="57" spans="1:11" ht="24" customHeight="1">
      <c r="A57" s="48" t="s">
        <v>105</v>
      </c>
      <c r="B57" s="49"/>
      <c r="C57" s="108"/>
      <c r="D57" s="108"/>
      <c r="E57" s="12"/>
      <c r="F57" s="41"/>
      <c r="G57" s="7"/>
      <c r="H57" s="10"/>
      <c r="I57" s="10"/>
      <c r="J57" s="10"/>
      <c r="K57" s="7"/>
    </row>
    <row r="58" spans="1:11" ht="24" customHeight="1" thickBot="1">
      <c r="A58" s="48" t="s">
        <v>55</v>
      </c>
      <c r="B58" s="49"/>
      <c r="C58" s="108"/>
      <c r="D58" s="108"/>
      <c r="E58" s="23">
        <v>21183661</v>
      </c>
      <c r="F58" s="7"/>
      <c r="G58" s="23">
        <v>21183661</v>
      </c>
      <c r="H58" s="7"/>
      <c r="I58" s="23">
        <v>21183661</v>
      </c>
      <c r="J58" s="7"/>
      <c r="K58" s="23">
        <v>21183661</v>
      </c>
    </row>
    <row r="59" spans="1:11" ht="24" customHeight="1" thickTop="1">
      <c r="A59" s="48" t="s">
        <v>106</v>
      </c>
      <c r="B59" s="49"/>
      <c r="C59" s="47"/>
      <c r="D59" s="108"/>
      <c r="E59" s="7"/>
      <c r="F59" s="7"/>
      <c r="G59" s="7"/>
      <c r="H59" s="7"/>
      <c r="I59" s="7"/>
      <c r="J59" s="7"/>
      <c r="K59" s="7"/>
    </row>
    <row r="60" spans="1:11" ht="24" customHeight="1">
      <c r="A60" s="48" t="s">
        <v>55</v>
      </c>
      <c r="B60" s="49"/>
      <c r="C60" s="47"/>
      <c r="D60" s="108"/>
      <c r="E60" s="7">
        <v>21183661</v>
      </c>
      <c r="F60" s="7"/>
      <c r="G60" s="7">
        <v>21183661</v>
      </c>
      <c r="H60" s="7"/>
      <c r="I60" s="7">
        <v>21183661</v>
      </c>
      <c r="J60" s="7"/>
      <c r="K60" s="7">
        <v>21183661</v>
      </c>
    </row>
    <row r="61" spans="1:11" ht="24" customHeight="1">
      <c r="A61" s="48" t="s">
        <v>107</v>
      </c>
      <c r="B61" s="49"/>
      <c r="C61" s="108"/>
      <c r="D61" s="108"/>
      <c r="E61" s="7">
        <v>9627913</v>
      </c>
      <c r="F61" s="40"/>
      <c r="G61" s="7">
        <v>9627913</v>
      </c>
      <c r="H61" s="7"/>
      <c r="I61" s="7">
        <v>9627913</v>
      </c>
      <c r="J61" s="7"/>
      <c r="K61" s="7">
        <v>9627913</v>
      </c>
    </row>
    <row r="62" spans="1:11" ht="24" customHeight="1">
      <c r="A62" s="48" t="s">
        <v>73</v>
      </c>
      <c r="B62" s="39"/>
      <c r="D62" s="108"/>
      <c r="E62" s="7">
        <v>890</v>
      </c>
      <c r="F62" s="40"/>
      <c r="G62" s="7">
        <v>890</v>
      </c>
      <c r="H62" s="7"/>
      <c r="I62" s="7">
        <v>890</v>
      </c>
      <c r="J62" s="7"/>
      <c r="K62" s="7">
        <v>890</v>
      </c>
    </row>
    <row r="63" spans="1:11" ht="24" customHeight="1">
      <c r="A63" s="48" t="s">
        <v>108</v>
      </c>
      <c r="B63" s="39"/>
      <c r="C63" s="108"/>
      <c r="D63" s="108"/>
      <c r="E63" s="7">
        <v>-4276691</v>
      </c>
      <c r="F63" s="40"/>
      <c r="G63" s="41">
        <v>-5095665</v>
      </c>
      <c r="H63" s="7"/>
      <c r="I63" s="7">
        <v>-1605702</v>
      </c>
      <c r="J63" s="7"/>
      <c r="K63" s="7">
        <v>-1788797</v>
      </c>
    </row>
    <row r="64" spans="1:11" ht="24" customHeight="1">
      <c r="A64" s="48" t="s">
        <v>20</v>
      </c>
      <c r="B64" s="39"/>
      <c r="D64" s="108"/>
      <c r="E64" s="7"/>
      <c r="F64" s="40"/>
      <c r="G64" s="7"/>
      <c r="H64" s="7"/>
      <c r="I64" s="7"/>
      <c r="J64" s="7"/>
      <c r="K64" s="7"/>
    </row>
    <row r="65" spans="1:11" ht="24" customHeight="1">
      <c r="A65" s="48" t="s">
        <v>84</v>
      </c>
      <c r="B65" s="39"/>
      <c r="D65" s="108"/>
      <c r="E65" s="7"/>
      <c r="F65" s="40"/>
      <c r="G65" s="7"/>
      <c r="H65" s="7"/>
      <c r="J65" s="7"/>
      <c r="K65" s="7"/>
    </row>
    <row r="66" spans="1:11" ht="24" customHeight="1">
      <c r="A66" s="48" t="s">
        <v>109</v>
      </c>
      <c r="B66" s="39"/>
      <c r="C66" s="108"/>
      <c r="D66" s="108"/>
      <c r="E66" s="7">
        <v>2030468</v>
      </c>
      <c r="F66" s="40"/>
      <c r="G66" s="7">
        <v>2030468</v>
      </c>
      <c r="H66" s="7"/>
      <c r="I66" s="7">
        <v>768900</v>
      </c>
      <c r="J66" s="7"/>
      <c r="K66" s="7">
        <v>768900</v>
      </c>
    </row>
    <row r="67" spans="1:11" ht="24" customHeight="1">
      <c r="A67" s="48" t="s">
        <v>21</v>
      </c>
      <c r="B67" s="49"/>
      <c r="C67" s="108"/>
      <c r="D67" s="46"/>
      <c r="E67" s="7">
        <v>11241997</v>
      </c>
      <c r="F67" s="50"/>
      <c r="G67" s="13">
        <v>10896539</v>
      </c>
      <c r="H67" s="10"/>
      <c r="I67" s="7">
        <v>2661768</v>
      </c>
      <c r="J67" s="10"/>
      <c r="K67" s="7">
        <v>2565346</v>
      </c>
    </row>
    <row r="68" spans="1:11" ht="24" customHeight="1">
      <c r="A68" s="51" t="s">
        <v>111</v>
      </c>
      <c r="B68" s="49"/>
      <c r="C68" s="108"/>
      <c r="D68" s="109"/>
      <c r="E68" s="24">
        <f>SUM(E60:E67)</f>
        <v>39808238</v>
      </c>
      <c r="F68" s="40"/>
      <c r="G68" s="24">
        <f>SUM(G60:G67)</f>
        <v>38643806</v>
      </c>
      <c r="H68" s="7"/>
      <c r="I68" s="24">
        <f>SUM(I60:I67)</f>
        <v>32637430</v>
      </c>
      <c r="J68" s="7"/>
      <c r="K68" s="24">
        <f>SUM(K60:K67)</f>
        <v>32357913</v>
      </c>
    </row>
    <row r="69" spans="1:11" ht="24" customHeight="1">
      <c r="A69" s="48" t="s">
        <v>110</v>
      </c>
      <c r="B69" s="49"/>
      <c r="D69" s="109"/>
      <c r="E69" s="14">
        <v>2</v>
      </c>
      <c r="F69" s="40"/>
      <c r="G69" s="14">
        <v>2</v>
      </c>
      <c r="H69" s="7"/>
      <c r="I69" s="14">
        <v>0</v>
      </c>
      <c r="J69" s="7"/>
      <c r="K69" s="14">
        <v>0</v>
      </c>
    </row>
    <row r="70" spans="1:11" ht="24" customHeight="1">
      <c r="A70" s="36" t="s">
        <v>26</v>
      </c>
      <c r="B70" s="48"/>
      <c r="C70" s="108"/>
      <c r="D70" s="108"/>
      <c r="E70" s="20">
        <f>SUM(E68:E69)</f>
        <v>39808240</v>
      </c>
      <c r="F70" s="44"/>
      <c r="G70" s="20">
        <f>SUM(G68:G69)</f>
        <v>38643808</v>
      </c>
      <c r="H70" s="19"/>
      <c r="I70" s="20">
        <f>SUM(I68:I69)</f>
        <v>32637430</v>
      </c>
      <c r="J70" s="19"/>
      <c r="K70" s="20">
        <f>SUM(K68:K69)</f>
        <v>32357913</v>
      </c>
    </row>
    <row r="71" spans="1:11" ht="24" customHeight="1" thickBot="1">
      <c r="A71" s="36" t="s">
        <v>112</v>
      </c>
      <c r="B71" s="39"/>
      <c r="D71" s="109"/>
      <c r="E71" s="22">
        <f>SUM(E70,E53)</f>
        <v>358466776</v>
      </c>
      <c r="F71" s="44"/>
      <c r="G71" s="22">
        <f>SUM(G70,G53)</f>
        <v>346862620</v>
      </c>
      <c r="H71" s="19"/>
      <c r="I71" s="22">
        <f>SUM(I70,I53)</f>
        <v>41363868</v>
      </c>
      <c r="J71" s="19"/>
      <c r="K71" s="22">
        <f>SUM(K70,K53)</f>
        <v>41232996</v>
      </c>
    </row>
    <row r="72" spans="1:11" ht="24" customHeight="1" thickTop="1">
      <c r="E72" s="102" t="b">
        <f>E71=E27</f>
        <v>1</v>
      </c>
      <c r="I72" s="102" t="b">
        <f>I71=I27</f>
        <v>1</v>
      </c>
    </row>
    <row r="73" spans="1:11" ht="24" customHeight="1">
      <c r="A73" s="39"/>
      <c r="B73" s="39"/>
    </row>
    <row r="74" spans="1:11" ht="24" customHeight="1">
      <c r="A74" s="39"/>
    </row>
  </sheetData>
  <mergeCells count="10">
    <mergeCell ref="I4:K4"/>
    <mergeCell ref="E4:G4"/>
    <mergeCell ref="E9:K9"/>
    <mergeCell ref="E5:G5"/>
    <mergeCell ref="I5:K5"/>
    <mergeCell ref="E38:K38"/>
    <mergeCell ref="E34:G34"/>
    <mergeCell ref="I34:K34"/>
    <mergeCell ref="E33:G33"/>
    <mergeCell ref="I33:K33"/>
  </mergeCells>
  <phoneticPr fontId="0" type="noConversion"/>
  <printOptions gridLinesSet="0"/>
  <pageMargins left="0.8" right="0.5" top="0.48" bottom="0.5" header="0.5" footer="0.5"/>
  <pageSetup paperSize="9" scale="70" firstPageNumber="2" fitToWidth="0" fitToHeight="0" orientation="portrait" useFirstPageNumber="1" r:id="rId1"/>
  <headerFooter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2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147"/>
  <sheetViews>
    <sheetView showGridLines="0" view="pageBreakPreview" topLeftCell="A61" zoomScale="70" zoomScaleNormal="85" zoomScaleSheetLayoutView="70" zoomScalePageLayoutView="55" workbookViewId="0">
      <selection activeCell="E76" sqref="E76"/>
    </sheetView>
  </sheetViews>
  <sheetFormatPr defaultColWidth="10.90625" defaultRowHeight="24" customHeight="1"/>
  <cols>
    <col min="1" max="1" width="43.453125" style="32" customWidth="1"/>
    <col min="2" max="2" width="10.08984375" style="32" customWidth="1"/>
    <col min="3" max="3" width="8.90625" style="32" customWidth="1"/>
    <col min="4" max="4" width="1.08984375" style="32" customWidth="1"/>
    <col min="5" max="5" width="14.08984375" style="32" customWidth="1"/>
    <col min="6" max="6" width="1" style="32" customWidth="1"/>
    <col min="7" max="7" width="14.08984375" style="42" customWidth="1"/>
    <col min="8" max="8" width="1" style="42" customWidth="1"/>
    <col min="9" max="9" width="14.08984375" style="42" customWidth="1"/>
    <col min="10" max="10" width="1" style="32" customWidth="1"/>
    <col min="11" max="11" width="14.08984375" style="42" customWidth="1"/>
    <col min="12" max="12" width="1.08984375" style="32" customWidth="1"/>
    <col min="13" max="16384" width="10.90625" style="2"/>
  </cols>
  <sheetData>
    <row r="1" spans="1:12" ht="24" customHeight="1">
      <c r="A1" s="25" t="s">
        <v>131</v>
      </c>
      <c r="B1" s="28"/>
      <c r="C1" s="28"/>
      <c r="D1" s="28"/>
      <c r="E1" s="28"/>
      <c r="F1" s="28"/>
      <c r="G1" s="29"/>
      <c r="H1" s="29"/>
      <c r="I1" s="29"/>
      <c r="J1" s="28"/>
      <c r="K1" s="29"/>
      <c r="L1" s="28"/>
    </row>
    <row r="2" spans="1:12" ht="24" customHeight="1">
      <c r="A2" s="31" t="s">
        <v>145</v>
      </c>
      <c r="B2" s="28"/>
      <c r="C2" s="28"/>
      <c r="D2" s="28"/>
      <c r="E2" s="28"/>
      <c r="F2" s="28"/>
      <c r="G2" s="29"/>
      <c r="H2" s="29"/>
      <c r="I2" s="29"/>
      <c r="J2" s="28"/>
      <c r="K2" s="29"/>
      <c r="L2" s="28"/>
    </row>
    <row r="3" spans="1:12" ht="24" customHeight="1">
      <c r="A3" s="31"/>
      <c r="B3" s="28"/>
      <c r="C3" s="28"/>
      <c r="D3" s="28"/>
      <c r="E3" s="28"/>
      <c r="F3" s="28"/>
      <c r="G3" s="28"/>
      <c r="H3" s="29"/>
      <c r="J3" s="28"/>
      <c r="K3" s="29"/>
      <c r="L3" s="28"/>
    </row>
    <row r="4" spans="1:12" ht="24" customHeight="1">
      <c r="A4" s="31"/>
      <c r="B4" s="28"/>
      <c r="C4" s="82"/>
      <c r="D4" s="109"/>
      <c r="E4" s="123" t="s">
        <v>85</v>
      </c>
      <c r="F4" s="123"/>
      <c r="G4" s="123"/>
      <c r="H4" s="107"/>
      <c r="I4" s="123" t="s">
        <v>86</v>
      </c>
      <c r="J4" s="123"/>
      <c r="K4" s="123"/>
    </row>
    <row r="5" spans="1:12" ht="24" customHeight="1">
      <c r="A5" s="109"/>
      <c r="B5" s="109"/>
      <c r="C5" s="82"/>
      <c r="D5" s="109"/>
      <c r="E5" s="123" t="s">
        <v>87</v>
      </c>
      <c r="F5" s="123"/>
      <c r="G5" s="123"/>
      <c r="H5" s="107"/>
      <c r="I5" s="123" t="s">
        <v>87</v>
      </c>
      <c r="J5" s="123"/>
      <c r="K5" s="123"/>
    </row>
    <row r="6" spans="1:12" ht="24" customHeight="1">
      <c r="A6" s="39"/>
      <c r="B6" s="39"/>
      <c r="C6" s="82"/>
      <c r="D6" s="109"/>
      <c r="E6" s="124" t="s">
        <v>183</v>
      </c>
      <c r="F6" s="125"/>
      <c r="G6" s="125"/>
      <c r="H6" s="107"/>
      <c r="I6" s="124" t="s">
        <v>183</v>
      </c>
      <c r="J6" s="125"/>
      <c r="K6" s="125"/>
    </row>
    <row r="7" spans="1:12" ht="24" customHeight="1">
      <c r="A7" s="109"/>
      <c r="B7" s="109"/>
      <c r="C7" s="82"/>
      <c r="D7" s="109"/>
      <c r="E7" s="124" t="s">
        <v>184</v>
      </c>
      <c r="F7" s="124"/>
      <c r="G7" s="124"/>
      <c r="H7" s="107"/>
      <c r="I7" s="124" t="s">
        <v>184</v>
      </c>
      <c r="J7" s="124"/>
      <c r="K7" s="124"/>
    </row>
    <row r="8" spans="1:12" ht="24" customHeight="1">
      <c r="A8" s="109"/>
      <c r="B8" s="109"/>
      <c r="C8" s="82" t="s">
        <v>0</v>
      </c>
      <c r="D8" s="109"/>
      <c r="E8" s="38">
        <v>2025</v>
      </c>
      <c r="F8" s="38"/>
      <c r="G8" s="38">
        <v>2024</v>
      </c>
      <c r="H8" s="38"/>
      <c r="I8" s="38">
        <v>2025</v>
      </c>
      <c r="J8" s="38"/>
      <c r="K8" s="38">
        <v>2024</v>
      </c>
    </row>
    <row r="9" spans="1:12" ht="24" customHeight="1">
      <c r="A9" s="109"/>
      <c r="B9" s="109"/>
      <c r="C9" s="82"/>
      <c r="D9" s="109"/>
      <c r="E9" s="122" t="s">
        <v>82</v>
      </c>
      <c r="F9" s="122"/>
      <c r="G9" s="122"/>
      <c r="H9" s="122"/>
      <c r="I9" s="122"/>
      <c r="J9" s="122"/>
      <c r="K9" s="122"/>
    </row>
    <row r="10" spans="1:12" ht="24" customHeight="1">
      <c r="A10" s="109" t="s">
        <v>33</v>
      </c>
      <c r="B10" s="109"/>
      <c r="C10" s="108">
        <v>12</v>
      </c>
      <c r="D10" s="65"/>
      <c r="E10" s="13">
        <v>3393613</v>
      </c>
      <c r="F10" s="13"/>
      <c r="G10" s="13">
        <v>3264619</v>
      </c>
      <c r="H10" s="13"/>
      <c r="I10" s="13">
        <v>1090</v>
      </c>
      <c r="J10" s="13"/>
      <c r="K10" s="13">
        <v>13</v>
      </c>
      <c r="L10" s="65"/>
    </row>
    <row r="11" spans="1:12" ht="24" customHeight="1">
      <c r="A11" s="109" t="s">
        <v>12</v>
      </c>
      <c r="B11" s="109"/>
      <c r="C11" s="108">
        <v>12</v>
      </c>
      <c r="D11" s="65"/>
      <c r="E11" s="14">
        <v>-1721724</v>
      </c>
      <c r="F11" s="13"/>
      <c r="G11" s="14">
        <v>-1565739</v>
      </c>
      <c r="H11" s="13"/>
      <c r="I11" s="14">
        <v>-57247</v>
      </c>
      <c r="J11" s="13"/>
      <c r="K11" s="14">
        <v>-37687</v>
      </c>
      <c r="L11" s="65"/>
    </row>
    <row r="12" spans="1:12" ht="24" customHeight="1">
      <c r="A12" s="36" t="s">
        <v>50</v>
      </c>
      <c r="B12" s="109"/>
      <c r="C12" s="108"/>
      <c r="D12" s="38"/>
      <c r="E12" s="19">
        <f>SUM(E10:E11)</f>
        <v>1671889</v>
      </c>
      <c r="F12" s="83"/>
      <c r="G12" s="19">
        <f>SUM(G10:G11)</f>
        <v>1698880</v>
      </c>
      <c r="H12" s="83"/>
      <c r="I12" s="19">
        <f>SUM(I10:I11)</f>
        <v>-56157</v>
      </c>
      <c r="J12" s="83"/>
      <c r="K12" s="19">
        <f>SUM(K10:K11)</f>
        <v>-37674</v>
      </c>
      <c r="L12" s="38"/>
    </row>
    <row r="13" spans="1:12" ht="24" customHeight="1">
      <c r="A13" s="39" t="s">
        <v>34</v>
      </c>
      <c r="B13" s="109"/>
      <c r="C13" s="108">
        <v>12</v>
      </c>
      <c r="D13" s="65"/>
      <c r="E13" s="69">
        <v>263731</v>
      </c>
      <c r="F13" s="13"/>
      <c r="G13" s="69">
        <f>227965+6425+2716</f>
        <v>237106</v>
      </c>
      <c r="H13" s="13"/>
      <c r="I13" s="69">
        <v>0</v>
      </c>
      <c r="J13" s="13"/>
      <c r="K13" s="69">
        <v>0</v>
      </c>
      <c r="L13" s="65"/>
    </row>
    <row r="14" spans="1:12" ht="24" customHeight="1">
      <c r="A14" s="39" t="s">
        <v>28</v>
      </c>
      <c r="B14" s="109"/>
      <c r="C14" s="108">
        <v>12</v>
      </c>
      <c r="D14" s="65"/>
      <c r="E14" s="14">
        <v>-56594</v>
      </c>
      <c r="F14" s="13"/>
      <c r="G14" s="14">
        <v>-53287</v>
      </c>
      <c r="H14" s="13"/>
      <c r="I14" s="14">
        <v>-1875</v>
      </c>
      <c r="J14" s="13"/>
      <c r="K14" s="14">
        <v>-1456</v>
      </c>
      <c r="L14" s="65"/>
    </row>
    <row r="15" spans="1:12" ht="24" customHeight="1">
      <c r="A15" s="36" t="s">
        <v>51</v>
      </c>
      <c r="B15" s="109"/>
      <c r="C15" s="108"/>
      <c r="D15" s="38"/>
      <c r="E15" s="20">
        <f>SUM(E13:E14)</f>
        <v>207137</v>
      </c>
      <c r="F15" s="83"/>
      <c r="G15" s="20">
        <f>SUM(G13:G14)</f>
        <v>183819</v>
      </c>
      <c r="H15" s="83"/>
      <c r="I15" s="20">
        <f>SUM(I13:I14)</f>
        <v>-1875</v>
      </c>
      <c r="J15" s="83"/>
      <c r="K15" s="20">
        <f>SUM(K13:K14)</f>
        <v>-1456</v>
      </c>
      <c r="L15" s="38"/>
    </row>
    <row r="16" spans="1:12" ht="24" customHeight="1">
      <c r="A16" s="39" t="s">
        <v>205</v>
      </c>
      <c r="B16" s="109"/>
      <c r="C16" s="108"/>
      <c r="D16" s="65"/>
      <c r="E16" s="13"/>
      <c r="F16" s="13"/>
      <c r="G16" s="13"/>
      <c r="H16" s="13"/>
      <c r="I16" s="13"/>
      <c r="J16" s="13"/>
      <c r="K16" s="13"/>
      <c r="L16" s="65"/>
    </row>
    <row r="17" spans="1:12" ht="24" customHeight="1">
      <c r="A17" s="48" t="s">
        <v>141</v>
      </c>
      <c r="B17" s="109"/>
      <c r="C17" s="108">
        <v>12</v>
      </c>
      <c r="D17" s="65"/>
      <c r="E17" s="13">
        <v>3135</v>
      </c>
      <c r="F17" s="13"/>
      <c r="G17" s="13">
        <v>24893</v>
      </c>
      <c r="H17" s="13"/>
      <c r="I17" s="13">
        <v>102087</v>
      </c>
      <c r="J17" s="13"/>
      <c r="K17" s="13">
        <v>0</v>
      </c>
      <c r="L17" s="65"/>
    </row>
    <row r="18" spans="1:12" ht="24" customHeight="1">
      <c r="A18" s="48" t="s">
        <v>185</v>
      </c>
      <c r="B18" s="109"/>
      <c r="C18" s="108"/>
      <c r="D18" s="65"/>
      <c r="E18" s="13">
        <v>0</v>
      </c>
      <c r="F18" s="13"/>
      <c r="G18" s="13">
        <v>7350</v>
      </c>
      <c r="H18" s="13"/>
      <c r="I18" s="13">
        <v>0</v>
      </c>
      <c r="J18" s="13"/>
      <c r="K18" s="13">
        <v>0</v>
      </c>
      <c r="L18" s="65"/>
    </row>
    <row r="19" spans="1:12" ht="24" customHeight="1">
      <c r="A19" s="109" t="s">
        <v>37</v>
      </c>
      <c r="B19" s="109"/>
      <c r="C19" s="108">
        <v>12</v>
      </c>
      <c r="D19" s="65"/>
      <c r="E19" s="13">
        <v>104624</v>
      </c>
      <c r="F19" s="13"/>
      <c r="G19" s="13">
        <v>131919</v>
      </c>
      <c r="H19" s="13"/>
      <c r="I19" s="13">
        <v>158397</v>
      </c>
      <c r="J19" s="13"/>
      <c r="K19" s="13">
        <v>97164</v>
      </c>
      <c r="L19" s="65"/>
    </row>
    <row r="20" spans="1:12" ht="24" customHeight="1">
      <c r="A20" s="109" t="s">
        <v>61</v>
      </c>
      <c r="B20" s="109"/>
      <c r="C20" s="108">
        <v>12</v>
      </c>
      <c r="D20" s="65"/>
      <c r="E20" s="13">
        <v>0</v>
      </c>
      <c r="F20" s="13"/>
      <c r="G20" s="13">
        <v>0</v>
      </c>
      <c r="H20" s="13"/>
      <c r="I20" s="13">
        <v>100752</v>
      </c>
      <c r="J20" s="13"/>
      <c r="K20" s="13">
        <v>87027</v>
      </c>
      <c r="L20" s="65"/>
    </row>
    <row r="21" spans="1:12" ht="24" customHeight="1">
      <c r="A21" s="109" t="s">
        <v>35</v>
      </c>
      <c r="B21" s="109"/>
      <c r="C21" s="108">
        <v>12</v>
      </c>
      <c r="D21" s="65"/>
      <c r="E21" s="13">
        <v>35532</v>
      </c>
      <c r="F21" s="13"/>
      <c r="G21" s="13">
        <v>30558</v>
      </c>
      <c r="H21" s="13"/>
      <c r="I21" s="13">
        <v>426</v>
      </c>
      <c r="J21" s="13"/>
      <c r="K21" s="13">
        <v>363</v>
      </c>
      <c r="L21" s="65"/>
    </row>
    <row r="22" spans="1:12" ht="24" customHeight="1">
      <c r="A22" s="36" t="s">
        <v>40</v>
      </c>
      <c r="B22" s="109"/>
      <c r="C22" s="73"/>
      <c r="D22" s="84"/>
      <c r="E22" s="20">
        <f>SUM(E12,E15:E21)</f>
        <v>2022317</v>
      </c>
      <c r="F22" s="83"/>
      <c r="G22" s="20">
        <f>SUM(G12,G15:G21)</f>
        <v>2077419</v>
      </c>
      <c r="H22" s="83"/>
      <c r="I22" s="20">
        <f>SUM(I12,I15:I21)</f>
        <v>303630</v>
      </c>
      <c r="J22" s="83"/>
      <c r="K22" s="20">
        <f>SUM(K12,K15:K21)</f>
        <v>145424</v>
      </c>
      <c r="L22" s="84"/>
    </row>
    <row r="23" spans="1:12" ht="24" customHeight="1">
      <c r="A23" s="36" t="s">
        <v>29</v>
      </c>
      <c r="B23" s="109"/>
      <c r="C23" s="108">
        <v>12</v>
      </c>
      <c r="D23" s="84"/>
      <c r="E23" s="41"/>
      <c r="F23" s="41"/>
      <c r="G23" s="41"/>
      <c r="H23" s="41"/>
      <c r="I23" s="41"/>
      <c r="J23" s="41"/>
      <c r="K23" s="41"/>
      <c r="L23" s="84"/>
    </row>
    <row r="24" spans="1:12" ht="24" customHeight="1">
      <c r="A24" s="109" t="s">
        <v>113</v>
      </c>
      <c r="B24" s="109"/>
      <c r="C24" s="108"/>
      <c r="D24" s="65"/>
      <c r="E24" s="13">
        <v>620973</v>
      </c>
      <c r="F24" s="13"/>
      <c r="G24" s="13">
        <f>565759+2716</f>
        <v>568475</v>
      </c>
      <c r="H24" s="13"/>
      <c r="I24" s="13">
        <v>95625</v>
      </c>
      <c r="J24" s="13"/>
      <c r="K24" s="13">
        <v>82909</v>
      </c>
      <c r="L24" s="65"/>
    </row>
    <row r="25" spans="1:12" ht="24" customHeight="1">
      <c r="A25" s="109" t="s">
        <v>114</v>
      </c>
      <c r="B25" s="109"/>
      <c r="C25" s="108"/>
      <c r="D25" s="65"/>
      <c r="E25" s="13">
        <v>7397</v>
      </c>
      <c r="F25" s="13"/>
      <c r="G25" s="13">
        <v>7697</v>
      </c>
      <c r="H25" s="13"/>
      <c r="I25" s="13">
        <v>2915</v>
      </c>
      <c r="J25" s="13"/>
      <c r="K25" s="13">
        <v>2740</v>
      </c>
      <c r="L25" s="65"/>
    </row>
    <row r="26" spans="1:12" ht="24" customHeight="1">
      <c r="A26" s="109" t="s">
        <v>115</v>
      </c>
      <c r="B26" s="109"/>
      <c r="C26" s="108"/>
      <c r="D26" s="65"/>
      <c r="E26" s="13">
        <v>244252</v>
      </c>
      <c r="F26" s="13"/>
      <c r="G26" s="13">
        <v>200243</v>
      </c>
      <c r="H26" s="13"/>
      <c r="I26" s="13">
        <v>2992</v>
      </c>
      <c r="J26" s="13"/>
      <c r="K26" s="13">
        <v>2675</v>
      </c>
      <c r="L26" s="65"/>
    </row>
    <row r="27" spans="1:12" ht="24" customHeight="1">
      <c r="A27" s="109" t="s">
        <v>116</v>
      </c>
      <c r="B27" s="109"/>
      <c r="C27" s="108"/>
      <c r="D27" s="65"/>
      <c r="E27" s="13">
        <v>102370</v>
      </c>
      <c r="F27" s="13"/>
      <c r="G27" s="13">
        <v>102007</v>
      </c>
      <c r="H27" s="13"/>
      <c r="I27" s="13">
        <v>2448</v>
      </c>
      <c r="J27" s="13"/>
      <c r="K27" s="13">
        <v>89</v>
      </c>
      <c r="L27" s="65"/>
    </row>
    <row r="28" spans="1:12" ht="24" customHeight="1">
      <c r="A28" s="109" t="s">
        <v>117</v>
      </c>
      <c r="B28" s="109"/>
      <c r="C28" s="108"/>
      <c r="D28" s="65"/>
      <c r="E28" s="13">
        <v>46259</v>
      </c>
      <c r="F28" s="13"/>
      <c r="G28" s="13">
        <v>28787</v>
      </c>
      <c r="H28" s="13"/>
      <c r="I28" s="13">
        <v>510</v>
      </c>
      <c r="J28" s="13"/>
      <c r="K28" s="13">
        <v>447</v>
      </c>
      <c r="L28" s="65"/>
    </row>
    <row r="29" spans="1:12" ht="24" customHeight="1">
      <c r="A29" s="109" t="s">
        <v>118</v>
      </c>
      <c r="B29" s="109"/>
      <c r="C29" s="108"/>
      <c r="D29" s="65"/>
      <c r="E29" s="13">
        <v>28597</v>
      </c>
      <c r="F29" s="13"/>
      <c r="G29" s="13">
        <v>26877</v>
      </c>
      <c r="H29" s="13"/>
      <c r="I29" s="13">
        <v>181</v>
      </c>
      <c r="J29" s="13"/>
      <c r="K29" s="13">
        <v>182</v>
      </c>
      <c r="L29" s="65"/>
    </row>
    <row r="30" spans="1:12" ht="24" customHeight="1">
      <c r="A30" s="109" t="s">
        <v>119</v>
      </c>
      <c r="B30" s="109"/>
      <c r="C30" s="108"/>
      <c r="D30" s="65"/>
      <c r="E30" s="66">
        <v>68784</v>
      </c>
      <c r="F30" s="13"/>
      <c r="G30" s="66">
        <f>121384+6425</f>
        <v>127809</v>
      </c>
      <c r="H30" s="13"/>
      <c r="I30" s="66">
        <v>2751</v>
      </c>
      <c r="J30" s="13"/>
      <c r="K30" s="66">
        <v>2398</v>
      </c>
      <c r="L30" s="65"/>
    </row>
    <row r="31" spans="1:12" ht="24" customHeight="1">
      <c r="A31" s="36" t="s">
        <v>30</v>
      </c>
      <c r="B31" s="109"/>
      <c r="C31" s="108"/>
      <c r="D31" s="85"/>
      <c r="E31" s="20">
        <f>SUM(E24:E30)</f>
        <v>1118632</v>
      </c>
      <c r="F31" s="83"/>
      <c r="G31" s="20">
        <f>SUM(G24:G30)</f>
        <v>1061895</v>
      </c>
      <c r="H31" s="83"/>
      <c r="I31" s="20">
        <f>SUM(I24:I30)</f>
        <v>107422</v>
      </c>
      <c r="J31" s="83"/>
      <c r="K31" s="20">
        <f>SUM(K24:K30)</f>
        <v>91440</v>
      </c>
      <c r="L31" s="85"/>
    </row>
    <row r="32" spans="1:12" ht="24" customHeight="1">
      <c r="A32" s="109" t="s">
        <v>79</v>
      </c>
      <c r="B32" s="109"/>
      <c r="C32" s="108"/>
      <c r="D32" s="85"/>
      <c r="E32" s="14">
        <v>192232</v>
      </c>
      <c r="F32" s="13"/>
      <c r="G32" s="14">
        <v>526603</v>
      </c>
      <c r="H32" s="13"/>
      <c r="I32" s="14">
        <v>0</v>
      </c>
      <c r="J32" s="13"/>
      <c r="K32" s="14">
        <v>0</v>
      </c>
      <c r="L32" s="85"/>
    </row>
    <row r="33" spans="1:12" ht="24" customHeight="1">
      <c r="A33" s="36" t="s">
        <v>120</v>
      </c>
      <c r="B33" s="109"/>
      <c r="C33" s="108"/>
      <c r="D33" s="38"/>
      <c r="E33" s="19">
        <f>E22-E31-E32</f>
        <v>711453</v>
      </c>
      <c r="F33" s="83"/>
      <c r="G33" s="19">
        <f>G22-G31-G32</f>
        <v>488921</v>
      </c>
      <c r="H33" s="83"/>
      <c r="I33" s="19">
        <f>I22-I31-I32</f>
        <v>196208</v>
      </c>
      <c r="J33" s="83"/>
      <c r="K33" s="19">
        <f>K22-K31-K32</f>
        <v>53984</v>
      </c>
      <c r="L33" s="38"/>
    </row>
    <row r="34" spans="1:12" ht="24" customHeight="1">
      <c r="A34" s="109" t="s">
        <v>62</v>
      </c>
      <c r="B34" s="109"/>
      <c r="C34" s="108"/>
      <c r="D34" s="65"/>
      <c r="E34" s="14">
        <v>141687</v>
      </c>
      <c r="F34" s="13"/>
      <c r="G34" s="14">
        <v>89723</v>
      </c>
      <c r="H34" s="13"/>
      <c r="I34" s="14">
        <v>0</v>
      </c>
      <c r="J34" s="13"/>
      <c r="K34" s="14">
        <v>0</v>
      </c>
      <c r="L34" s="65"/>
    </row>
    <row r="35" spans="1:12" ht="24" customHeight="1">
      <c r="A35" s="36" t="s">
        <v>121</v>
      </c>
      <c r="B35" s="109"/>
      <c r="C35" s="108"/>
      <c r="D35" s="38"/>
      <c r="E35" s="20">
        <f>E33-E34</f>
        <v>569766</v>
      </c>
      <c r="F35" s="83"/>
      <c r="G35" s="20">
        <f>G33-G34</f>
        <v>399198</v>
      </c>
      <c r="H35" s="83"/>
      <c r="I35" s="20">
        <f>I33-I34</f>
        <v>196208</v>
      </c>
      <c r="J35" s="83"/>
      <c r="K35" s="20">
        <f>K33-K34</f>
        <v>53984</v>
      </c>
      <c r="L35" s="38"/>
    </row>
    <row r="36" spans="1:12" ht="24" customHeight="1">
      <c r="A36" s="36"/>
      <c r="B36" s="109"/>
      <c r="C36" s="108"/>
      <c r="D36" s="38"/>
      <c r="E36" s="19"/>
      <c r="F36" s="83"/>
      <c r="G36" s="19"/>
      <c r="H36" s="83"/>
      <c r="I36" s="19"/>
      <c r="J36" s="83"/>
      <c r="K36" s="19"/>
      <c r="L36" s="38"/>
    </row>
    <row r="37" spans="1:12" ht="24" customHeight="1">
      <c r="A37" s="36"/>
      <c r="B37" s="109"/>
      <c r="C37" s="108"/>
      <c r="D37" s="38"/>
      <c r="E37" s="19"/>
      <c r="F37" s="83"/>
      <c r="G37" s="19"/>
      <c r="H37" s="83"/>
      <c r="I37" s="19"/>
      <c r="J37" s="83"/>
      <c r="K37" s="19"/>
      <c r="L37" s="38"/>
    </row>
    <row r="38" spans="1:12" ht="24" customHeight="1">
      <c r="A38" s="25" t="s">
        <v>131</v>
      </c>
      <c r="B38" s="28"/>
      <c r="C38" s="28"/>
      <c r="D38" s="28"/>
      <c r="E38" s="86"/>
      <c r="F38" s="86"/>
      <c r="G38" s="86"/>
      <c r="H38" s="86"/>
      <c r="I38" s="86"/>
      <c r="J38" s="86"/>
      <c r="K38" s="86"/>
      <c r="L38" s="28"/>
    </row>
    <row r="39" spans="1:12" ht="24" customHeight="1">
      <c r="A39" s="31" t="s">
        <v>145</v>
      </c>
      <c r="B39" s="28"/>
      <c r="C39" s="28"/>
      <c r="D39" s="28"/>
      <c r="E39" s="86"/>
      <c r="F39" s="86"/>
      <c r="G39" s="86"/>
      <c r="H39" s="86"/>
      <c r="I39" s="86"/>
      <c r="J39" s="86"/>
      <c r="K39" s="86"/>
      <c r="L39" s="28"/>
    </row>
    <row r="40" spans="1:12" ht="24" customHeight="1">
      <c r="A40" s="36"/>
      <c r="B40" s="28"/>
      <c r="C40" s="28"/>
      <c r="D40" s="28"/>
      <c r="E40" s="86"/>
      <c r="F40" s="86"/>
      <c r="G40" s="86"/>
      <c r="H40" s="86"/>
      <c r="I40" s="86"/>
      <c r="J40" s="86"/>
      <c r="K40" s="86"/>
      <c r="L40" s="28"/>
    </row>
    <row r="41" spans="1:12" ht="24" customHeight="1">
      <c r="A41" s="109"/>
      <c r="B41" s="109"/>
      <c r="C41" s="82"/>
      <c r="D41" s="109"/>
      <c r="E41" s="123" t="s">
        <v>85</v>
      </c>
      <c r="F41" s="123"/>
      <c r="G41" s="123"/>
      <c r="H41" s="107"/>
      <c r="I41" s="123" t="s">
        <v>86</v>
      </c>
      <c r="J41" s="123"/>
      <c r="K41" s="123"/>
    </row>
    <row r="42" spans="1:12" ht="24" customHeight="1">
      <c r="A42" s="109"/>
      <c r="B42" s="109"/>
      <c r="C42" s="82"/>
      <c r="D42" s="109"/>
      <c r="E42" s="123" t="s">
        <v>87</v>
      </c>
      <c r="F42" s="123"/>
      <c r="G42" s="123"/>
      <c r="H42" s="107"/>
      <c r="I42" s="123" t="s">
        <v>87</v>
      </c>
      <c r="J42" s="123"/>
      <c r="K42" s="123"/>
    </row>
    <row r="43" spans="1:12" ht="24" customHeight="1">
      <c r="A43" s="109"/>
      <c r="B43" s="109"/>
      <c r="C43" s="82"/>
      <c r="D43" s="109"/>
      <c r="E43" s="124" t="s">
        <v>183</v>
      </c>
      <c r="F43" s="125"/>
      <c r="G43" s="125"/>
      <c r="H43" s="107"/>
      <c r="I43" s="124" t="s">
        <v>183</v>
      </c>
      <c r="J43" s="125"/>
      <c r="K43" s="125"/>
    </row>
    <row r="44" spans="1:12" ht="24" customHeight="1">
      <c r="A44" s="109"/>
      <c r="B44" s="109"/>
      <c r="C44" s="82"/>
      <c r="D44" s="109"/>
      <c r="E44" s="124" t="s">
        <v>184</v>
      </c>
      <c r="F44" s="124"/>
      <c r="G44" s="124"/>
      <c r="H44" s="107"/>
      <c r="I44" s="124" t="s">
        <v>184</v>
      </c>
      <c r="J44" s="124"/>
      <c r="K44" s="124"/>
    </row>
    <row r="45" spans="1:12" ht="24" customHeight="1">
      <c r="A45" s="109"/>
      <c r="B45" s="109"/>
      <c r="C45" s="82"/>
      <c r="D45" s="109"/>
      <c r="E45" s="38">
        <v>2025</v>
      </c>
      <c r="F45" s="38"/>
      <c r="G45" s="38">
        <v>2024</v>
      </c>
      <c r="H45" s="38"/>
      <c r="I45" s="38">
        <v>2025</v>
      </c>
      <c r="J45" s="38"/>
      <c r="K45" s="38">
        <v>2024</v>
      </c>
    </row>
    <row r="46" spans="1:12" ht="24" customHeight="1">
      <c r="A46" s="109"/>
      <c r="B46" s="109"/>
      <c r="C46" s="38"/>
      <c r="D46" s="38"/>
      <c r="E46" s="122" t="s">
        <v>82</v>
      </c>
      <c r="F46" s="122"/>
      <c r="G46" s="122"/>
      <c r="H46" s="122"/>
      <c r="I46" s="122"/>
      <c r="J46" s="122"/>
      <c r="K46" s="122"/>
      <c r="L46" s="38"/>
    </row>
    <row r="47" spans="1:12" ht="24" customHeight="1">
      <c r="A47" s="36" t="s">
        <v>122</v>
      </c>
      <c r="B47" s="109"/>
      <c r="C47" s="108"/>
      <c r="D47" s="38"/>
      <c r="E47" s="50"/>
      <c r="F47" s="41"/>
      <c r="G47" s="7"/>
      <c r="H47" s="13"/>
      <c r="I47" s="7"/>
      <c r="J47" s="13"/>
      <c r="K47" s="7"/>
      <c r="L47" s="38"/>
    </row>
    <row r="48" spans="1:12" ht="24" customHeight="1">
      <c r="A48" s="43" t="s">
        <v>123</v>
      </c>
      <c r="B48" s="109"/>
      <c r="C48" s="38"/>
      <c r="D48" s="38"/>
      <c r="E48" s="50"/>
      <c r="F48" s="41"/>
      <c r="G48" s="7"/>
      <c r="H48" s="13"/>
      <c r="I48" s="7"/>
      <c r="J48" s="13"/>
      <c r="K48" s="7"/>
      <c r="L48" s="38"/>
    </row>
    <row r="49" spans="1:12" ht="24" customHeight="1">
      <c r="A49" s="109" t="s">
        <v>206</v>
      </c>
      <c r="B49" s="109"/>
      <c r="C49" s="38"/>
      <c r="D49" s="38"/>
      <c r="E49" s="50"/>
      <c r="F49" s="41"/>
      <c r="G49" s="7"/>
      <c r="H49" s="13"/>
      <c r="I49" s="7"/>
      <c r="J49" s="13"/>
      <c r="K49" s="7"/>
      <c r="L49" s="38"/>
    </row>
    <row r="50" spans="1:12" ht="24" customHeight="1">
      <c r="A50" s="109" t="s">
        <v>69</v>
      </c>
      <c r="B50" s="109"/>
      <c r="C50" s="38"/>
      <c r="D50" s="38"/>
      <c r="E50" s="13">
        <v>662622</v>
      </c>
      <c r="F50" s="13"/>
      <c r="G50" s="13">
        <v>269269</v>
      </c>
      <c r="H50" s="13"/>
      <c r="I50" s="13">
        <v>0</v>
      </c>
      <c r="J50" s="13"/>
      <c r="K50" s="13">
        <v>0</v>
      </c>
      <c r="L50" s="38"/>
    </row>
    <row r="51" spans="1:12" ht="24" customHeight="1">
      <c r="A51" s="109" t="s">
        <v>124</v>
      </c>
      <c r="B51" s="109"/>
      <c r="C51" s="38"/>
      <c r="D51" s="38"/>
      <c r="E51" s="13"/>
      <c r="F51" s="13"/>
      <c r="G51" s="13"/>
      <c r="H51" s="13"/>
      <c r="I51" s="13"/>
      <c r="J51" s="13"/>
      <c r="K51" s="13"/>
      <c r="L51" s="38"/>
    </row>
    <row r="52" spans="1:12" ht="24" customHeight="1">
      <c r="A52" s="109" t="s">
        <v>142</v>
      </c>
      <c r="B52" s="109"/>
      <c r="C52" s="108"/>
      <c r="D52" s="65"/>
      <c r="E52" s="66">
        <v>-132525</v>
      </c>
      <c r="F52" s="13"/>
      <c r="G52" s="66">
        <v>-53854</v>
      </c>
      <c r="H52" s="13"/>
      <c r="I52" s="66">
        <v>0</v>
      </c>
      <c r="J52" s="13"/>
      <c r="K52" s="66">
        <v>0</v>
      </c>
      <c r="L52" s="65"/>
    </row>
    <row r="53" spans="1:12" s="87" customFormat="1" ht="24" customHeight="1">
      <c r="A53" s="36"/>
      <c r="B53" s="36"/>
      <c r="C53" s="73"/>
      <c r="D53" s="71"/>
      <c r="E53" s="72">
        <f>SUM(E50:E52)</f>
        <v>530097</v>
      </c>
      <c r="F53" s="70"/>
      <c r="G53" s="72">
        <f>SUM(G50:G52)</f>
        <v>215415</v>
      </c>
      <c r="H53" s="70"/>
      <c r="I53" s="72">
        <f>SUM(I50:I52)</f>
        <v>0</v>
      </c>
      <c r="J53" s="70"/>
      <c r="K53" s="72">
        <f>SUM(K50:K52)</f>
        <v>0</v>
      </c>
      <c r="L53" s="71"/>
    </row>
    <row r="54" spans="1:12" s="87" customFormat="1" ht="24" customHeight="1">
      <c r="A54" s="36"/>
      <c r="B54" s="36"/>
      <c r="C54" s="73"/>
      <c r="D54" s="71"/>
      <c r="E54" s="70"/>
      <c r="F54" s="70"/>
      <c r="G54" s="70"/>
      <c r="H54" s="70"/>
      <c r="I54" s="70"/>
      <c r="J54" s="70"/>
      <c r="K54" s="70"/>
      <c r="L54" s="71"/>
    </row>
    <row r="55" spans="1:12" ht="24" customHeight="1">
      <c r="A55" s="43" t="s">
        <v>125</v>
      </c>
      <c r="B55" s="109"/>
      <c r="C55" s="38"/>
      <c r="D55" s="38"/>
      <c r="E55" s="13"/>
      <c r="F55" s="13"/>
      <c r="G55" s="13"/>
      <c r="H55" s="13"/>
      <c r="I55" s="13"/>
      <c r="J55" s="13"/>
      <c r="K55" s="13"/>
      <c r="L55" s="38"/>
    </row>
    <row r="56" spans="1:12" ht="24" customHeight="1">
      <c r="A56" s="109" t="s">
        <v>207</v>
      </c>
      <c r="B56" s="109"/>
      <c r="C56" s="38"/>
      <c r="D56" s="38"/>
      <c r="E56" s="13"/>
      <c r="F56" s="13"/>
      <c r="G56" s="13"/>
      <c r="H56" s="13"/>
      <c r="I56" s="13"/>
      <c r="J56" s="13"/>
      <c r="K56" s="13"/>
      <c r="L56" s="38"/>
    </row>
    <row r="57" spans="1:12" ht="24" customHeight="1">
      <c r="A57" s="109" t="s">
        <v>126</v>
      </c>
      <c r="B57" s="109"/>
      <c r="C57" s="38"/>
      <c r="D57" s="38"/>
      <c r="E57" s="13">
        <v>55666</v>
      </c>
      <c r="F57" s="13"/>
      <c r="G57" s="13">
        <v>34800</v>
      </c>
      <c r="H57" s="13"/>
      <c r="I57" s="13">
        <v>83309</v>
      </c>
      <c r="J57" s="13"/>
      <c r="K57" s="13">
        <v>22818</v>
      </c>
      <c r="L57" s="38"/>
    </row>
    <row r="58" spans="1:12" ht="24" customHeight="1">
      <c r="A58" s="109" t="s">
        <v>124</v>
      </c>
      <c r="B58" s="109"/>
      <c r="C58" s="38"/>
      <c r="D58" s="38"/>
      <c r="E58" s="13"/>
      <c r="F58" s="13"/>
      <c r="G58" s="13"/>
      <c r="H58" s="13"/>
      <c r="I58" s="13"/>
      <c r="J58" s="13"/>
      <c r="K58" s="13"/>
      <c r="L58" s="38"/>
    </row>
    <row r="59" spans="1:12" ht="24" customHeight="1">
      <c r="A59" s="109" t="s">
        <v>143</v>
      </c>
      <c r="B59" s="109"/>
      <c r="C59" s="108"/>
      <c r="D59" s="65"/>
      <c r="E59" s="66">
        <v>8903</v>
      </c>
      <c r="F59" s="13"/>
      <c r="G59" s="66">
        <v>-24445</v>
      </c>
      <c r="H59" s="13"/>
      <c r="I59" s="66">
        <v>0</v>
      </c>
      <c r="J59" s="13"/>
      <c r="K59" s="66">
        <v>0</v>
      </c>
      <c r="L59" s="65"/>
    </row>
    <row r="60" spans="1:12" s="87" customFormat="1" ht="24" customHeight="1">
      <c r="A60" s="36"/>
      <c r="B60" s="36"/>
      <c r="C60" s="73"/>
      <c r="D60" s="71"/>
      <c r="E60" s="70">
        <f>SUM(E56:E59)</f>
        <v>64569</v>
      </c>
      <c r="F60" s="70"/>
      <c r="G60" s="70">
        <f>SUM(G56:G59)</f>
        <v>10355</v>
      </c>
      <c r="H60" s="70"/>
      <c r="I60" s="70">
        <f>SUM(I56:I59)</f>
        <v>83309</v>
      </c>
      <c r="J60" s="70"/>
      <c r="K60" s="70">
        <f>SUM(K56:K59)</f>
        <v>22818</v>
      </c>
      <c r="L60" s="71"/>
    </row>
    <row r="61" spans="1:12" ht="24" customHeight="1">
      <c r="A61" s="36" t="s">
        <v>127</v>
      </c>
      <c r="B61" s="109"/>
      <c r="C61" s="88"/>
      <c r="D61" s="88"/>
      <c r="E61" s="20">
        <f>E60+E53</f>
        <v>594666</v>
      </c>
      <c r="F61" s="83"/>
      <c r="G61" s="20">
        <f>G60+G53</f>
        <v>225770</v>
      </c>
      <c r="H61" s="70"/>
      <c r="I61" s="20">
        <f>I60+I53</f>
        <v>83309</v>
      </c>
      <c r="J61" s="70"/>
      <c r="K61" s="20">
        <f>K60+K53</f>
        <v>22818</v>
      </c>
      <c r="L61" s="88"/>
    </row>
    <row r="62" spans="1:12" ht="24" customHeight="1" thickBot="1">
      <c r="A62" s="36" t="s">
        <v>128</v>
      </c>
      <c r="B62" s="109"/>
      <c r="C62" s="85"/>
      <c r="D62" s="85"/>
      <c r="E62" s="22">
        <f>E61+E35</f>
        <v>1164432</v>
      </c>
      <c r="F62" s="83"/>
      <c r="G62" s="22">
        <f>G61+G35</f>
        <v>624968</v>
      </c>
      <c r="H62" s="70"/>
      <c r="I62" s="22">
        <f>I61+I35</f>
        <v>279517</v>
      </c>
      <c r="J62" s="70"/>
      <c r="K62" s="22">
        <f>K61+K35</f>
        <v>76802</v>
      </c>
      <c r="L62" s="85"/>
    </row>
    <row r="63" spans="1:12" ht="24" customHeight="1" thickTop="1">
      <c r="A63" s="36"/>
      <c r="B63" s="109"/>
      <c r="C63" s="85"/>
      <c r="D63" s="85"/>
      <c r="E63" s="7"/>
      <c r="F63" s="41"/>
      <c r="G63" s="7"/>
      <c r="H63" s="13"/>
      <c r="I63" s="7"/>
      <c r="J63" s="13"/>
      <c r="K63" s="7"/>
      <c r="L63" s="85"/>
    </row>
    <row r="64" spans="1:12" ht="24" customHeight="1">
      <c r="A64" s="36" t="s">
        <v>146</v>
      </c>
      <c r="B64" s="109"/>
      <c r="C64" s="109"/>
      <c r="D64" s="109"/>
      <c r="E64" s="41"/>
      <c r="F64" s="41"/>
      <c r="G64" s="41"/>
      <c r="H64" s="41"/>
      <c r="I64" s="41"/>
      <c r="J64" s="41"/>
      <c r="K64" s="41"/>
    </row>
    <row r="65" spans="1:12" ht="24" customHeight="1">
      <c r="A65" s="109" t="s">
        <v>147</v>
      </c>
      <c r="B65" s="109"/>
      <c r="C65" s="109"/>
      <c r="D65" s="109"/>
      <c r="E65" s="103">
        <f>E35-E66</f>
        <v>569766</v>
      </c>
      <c r="F65" s="103">
        <f>F35-F66</f>
        <v>0</v>
      </c>
      <c r="G65" s="103">
        <f>G35-G66</f>
        <v>399198</v>
      </c>
      <c r="H65" s="13"/>
      <c r="I65" s="103">
        <f>I35-I66</f>
        <v>196208</v>
      </c>
      <c r="J65" s="7"/>
      <c r="K65" s="103">
        <f>K35-K66</f>
        <v>53984</v>
      </c>
    </row>
    <row r="66" spans="1:12" ht="24" customHeight="1">
      <c r="A66" s="109" t="s">
        <v>110</v>
      </c>
      <c r="B66" s="109"/>
      <c r="C66" s="109"/>
      <c r="D66" s="109"/>
      <c r="E66" s="14">
        <v>0</v>
      </c>
      <c r="F66" s="7"/>
      <c r="G66" s="14">
        <v>0</v>
      </c>
      <c r="H66" s="13"/>
      <c r="I66" s="14">
        <v>0</v>
      </c>
      <c r="J66" s="7"/>
      <c r="K66" s="14">
        <v>0</v>
      </c>
    </row>
    <row r="67" spans="1:12" s="87" customFormat="1" ht="24" customHeight="1" thickBot="1">
      <c r="A67" s="36" t="s">
        <v>121</v>
      </c>
      <c r="B67" s="36"/>
      <c r="C67" s="36"/>
      <c r="D67" s="36"/>
      <c r="E67" s="22">
        <f>SUM(E65:E66)</f>
        <v>569766</v>
      </c>
      <c r="F67" s="83"/>
      <c r="G67" s="22">
        <f>SUM(G65:G66)</f>
        <v>399198</v>
      </c>
      <c r="H67" s="70"/>
      <c r="I67" s="22">
        <f>SUM(I65:I66)</f>
        <v>196208</v>
      </c>
      <c r="J67" s="83"/>
      <c r="K67" s="22">
        <f>SUM(K65:K66)</f>
        <v>53984</v>
      </c>
      <c r="L67" s="36"/>
    </row>
    <row r="68" spans="1:12" ht="24" customHeight="1" thickTop="1">
      <c r="A68" s="36"/>
      <c r="B68" s="109"/>
      <c r="C68" s="109"/>
      <c r="D68" s="109"/>
      <c r="E68" s="89" t="s">
        <v>89</v>
      </c>
      <c r="F68" s="90"/>
      <c r="G68" s="89" t="s">
        <v>89</v>
      </c>
      <c r="H68" s="13"/>
      <c r="I68" s="7"/>
      <c r="J68" s="13"/>
      <c r="K68" s="7"/>
    </row>
    <row r="69" spans="1:12" ht="24" customHeight="1">
      <c r="A69" s="36" t="s">
        <v>129</v>
      </c>
      <c r="B69" s="109"/>
      <c r="C69" s="109"/>
      <c r="D69" s="109"/>
      <c r="E69" s="41"/>
      <c r="F69" s="41"/>
      <c r="G69" s="41"/>
      <c r="H69" s="13"/>
      <c r="I69" s="7"/>
      <c r="J69" s="13"/>
      <c r="K69" s="7"/>
    </row>
    <row r="70" spans="1:12" ht="24" customHeight="1">
      <c r="A70" s="109" t="s">
        <v>147</v>
      </c>
      <c r="B70" s="109"/>
      <c r="C70" s="109"/>
      <c r="D70" s="109"/>
      <c r="E70" s="103">
        <f>E62-E71</f>
        <v>1164432</v>
      </c>
      <c r="F70" s="41"/>
      <c r="G70" s="103">
        <v>624968</v>
      </c>
      <c r="H70" s="13"/>
      <c r="I70" s="103">
        <f>I62-I71</f>
        <v>279517</v>
      </c>
      <c r="J70" s="41"/>
      <c r="K70" s="103">
        <f>K62-K71</f>
        <v>76802</v>
      </c>
    </row>
    <row r="71" spans="1:12" ht="24" customHeight="1">
      <c r="A71" s="109" t="s">
        <v>110</v>
      </c>
      <c r="B71" s="109"/>
      <c r="C71" s="109"/>
      <c r="D71" s="109"/>
      <c r="E71" s="14">
        <v>0</v>
      </c>
      <c r="F71" s="41"/>
      <c r="G71" s="14">
        <v>0</v>
      </c>
      <c r="H71" s="13"/>
      <c r="I71" s="14">
        <v>0</v>
      </c>
      <c r="J71" s="41"/>
      <c r="K71" s="14">
        <v>0</v>
      </c>
    </row>
    <row r="72" spans="1:12" s="87" customFormat="1" ht="24" customHeight="1" thickBot="1">
      <c r="A72" s="36" t="s">
        <v>128</v>
      </c>
      <c r="B72" s="36"/>
      <c r="C72" s="36"/>
      <c r="D72" s="36"/>
      <c r="E72" s="22">
        <f>SUM(E70:E71)</f>
        <v>1164432</v>
      </c>
      <c r="F72" s="83"/>
      <c r="G72" s="22">
        <f>SUM(G70:G71)</f>
        <v>624968</v>
      </c>
      <c r="H72" s="70"/>
      <c r="I72" s="22">
        <f>SUM(I70:I71)</f>
        <v>279517</v>
      </c>
      <c r="J72" s="83"/>
      <c r="K72" s="22">
        <f>SUM(K70:K71)</f>
        <v>76802</v>
      </c>
      <c r="L72" s="36"/>
    </row>
    <row r="73" spans="1:12" ht="24" customHeight="1" thickTop="1">
      <c r="A73" s="36"/>
      <c r="B73" s="109"/>
      <c r="C73" s="109"/>
      <c r="D73" s="109"/>
      <c r="E73" s="89"/>
      <c r="F73" s="91"/>
      <c r="G73" s="89"/>
      <c r="H73" s="7"/>
      <c r="I73" s="7"/>
      <c r="J73" s="10"/>
      <c r="K73" s="7"/>
    </row>
    <row r="74" spans="1:12" ht="24" customHeight="1">
      <c r="A74" s="36" t="s">
        <v>130</v>
      </c>
      <c r="B74" s="109"/>
      <c r="C74" s="108"/>
      <c r="D74" s="109"/>
      <c r="E74" s="109"/>
      <c r="F74" s="109"/>
      <c r="G74" s="109"/>
      <c r="H74" s="109"/>
      <c r="I74" s="109"/>
      <c r="J74" s="109"/>
      <c r="K74" s="109"/>
    </row>
    <row r="75" spans="1:12" ht="24" customHeight="1" thickBot="1">
      <c r="A75" s="109" t="s">
        <v>148</v>
      </c>
      <c r="B75" s="92"/>
      <c r="C75" s="108"/>
      <c r="D75" s="92"/>
      <c r="E75" s="67">
        <v>2.7E-2</v>
      </c>
      <c r="F75" s="68"/>
      <c r="G75" s="67">
        <v>1.9E-2</v>
      </c>
      <c r="H75" s="68"/>
      <c r="I75" s="67">
        <v>8.9999999999999993E-3</v>
      </c>
      <c r="J75" s="68"/>
      <c r="K75" s="67">
        <v>3.0000000000000001E-3</v>
      </c>
      <c r="L75" s="92"/>
    </row>
    <row r="76" spans="1:12" ht="24" customHeight="1" thickTop="1">
      <c r="A76" s="39"/>
      <c r="G76" s="32"/>
      <c r="H76" s="32"/>
      <c r="I76" s="32"/>
      <c r="K76" s="32"/>
    </row>
    <row r="77" spans="1:12" ht="24" customHeight="1">
      <c r="A77" s="39"/>
      <c r="G77" s="32"/>
      <c r="H77" s="32"/>
      <c r="I77" s="32"/>
      <c r="K77" s="32"/>
    </row>
    <row r="78" spans="1:12" ht="24" customHeight="1">
      <c r="G78" s="32"/>
      <c r="H78" s="32"/>
      <c r="I78" s="32"/>
      <c r="K78" s="32"/>
    </row>
    <row r="128" spans="1:12" s="87" customFormat="1" ht="24" customHeight="1">
      <c r="A128" s="32"/>
      <c r="B128" s="32"/>
      <c r="C128" s="32"/>
      <c r="D128" s="32"/>
      <c r="E128" s="32"/>
      <c r="F128" s="32"/>
      <c r="G128" s="42"/>
      <c r="H128" s="42"/>
      <c r="I128" s="42"/>
      <c r="J128" s="32"/>
      <c r="K128" s="42"/>
      <c r="L128" s="32"/>
    </row>
    <row r="129" spans="1:12" s="87" customFormat="1" ht="24" customHeight="1">
      <c r="A129" s="32"/>
      <c r="B129" s="32"/>
      <c r="C129" s="32"/>
      <c r="D129" s="32"/>
      <c r="E129" s="32"/>
      <c r="F129" s="32"/>
      <c r="G129" s="42"/>
      <c r="H129" s="42"/>
      <c r="I129" s="42"/>
      <c r="J129" s="32"/>
      <c r="K129" s="42"/>
      <c r="L129" s="32"/>
    </row>
    <row r="135" spans="1:12" s="87" customFormat="1" ht="24" customHeight="1">
      <c r="A135" s="32"/>
      <c r="B135" s="32"/>
      <c r="C135" s="32"/>
      <c r="D135" s="32"/>
      <c r="E135" s="32"/>
      <c r="F135" s="32"/>
      <c r="G135" s="42"/>
      <c r="H135" s="42"/>
      <c r="I135" s="42"/>
      <c r="J135" s="32"/>
      <c r="K135" s="42"/>
      <c r="L135" s="32"/>
    </row>
    <row r="142" spans="1:12" s="87" customFormat="1" ht="24" customHeight="1">
      <c r="A142" s="32"/>
      <c r="B142" s="32"/>
      <c r="C142" s="32"/>
      <c r="D142" s="32"/>
      <c r="E142" s="32"/>
      <c r="F142" s="32"/>
      <c r="G142" s="42"/>
      <c r="H142" s="42"/>
      <c r="I142" s="42"/>
      <c r="J142" s="32"/>
      <c r="K142" s="42"/>
      <c r="L142" s="32"/>
    </row>
    <row r="147" spans="1:12" s="87" customFormat="1" ht="24" customHeight="1">
      <c r="A147" s="32"/>
      <c r="B147" s="32"/>
      <c r="C147" s="32"/>
      <c r="D147" s="32"/>
      <c r="E147" s="32"/>
      <c r="F147" s="32"/>
      <c r="G147" s="42"/>
      <c r="H147" s="42"/>
      <c r="I147" s="42"/>
      <c r="J147" s="32"/>
      <c r="K147" s="42"/>
      <c r="L147" s="32"/>
    </row>
  </sheetData>
  <mergeCells count="18">
    <mergeCell ref="E46:K46"/>
    <mergeCell ref="E43:G43"/>
    <mergeCell ref="I43:K43"/>
    <mergeCell ref="E44:G44"/>
    <mergeCell ref="I44:K44"/>
    <mergeCell ref="E42:G42"/>
    <mergeCell ref="I42:K42"/>
    <mergeCell ref="E7:G7"/>
    <mergeCell ref="I7:K7"/>
    <mergeCell ref="E9:K9"/>
    <mergeCell ref="E41:G41"/>
    <mergeCell ref="I41:K41"/>
    <mergeCell ref="E4:G4"/>
    <mergeCell ref="I4:K4"/>
    <mergeCell ref="E5:G5"/>
    <mergeCell ref="I5:K5"/>
    <mergeCell ref="E6:G6"/>
    <mergeCell ref="I6:K6"/>
  </mergeCells>
  <pageMargins left="0.8" right="0.8" top="0.48" bottom="0.5" header="0.5" footer="0.5"/>
  <pageSetup paperSize="9" scale="70" firstPageNumber="4" orientation="portrait" useFirstPageNumber="1" r:id="rId1"/>
  <headerFooter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3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9503C-833A-469F-B464-90695080A04F}">
  <dimension ref="A1:AA61"/>
  <sheetViews>
    <sheetView showGridLines="0" view="pageBreakPreview" zoomScale="55" zoomScaleNormal="70" zoomScaleSheetLayoutView="55" workbookViewId="0">
      <selection activeCell="X36" sqref="X36"/>
    </sheetView>
  </sheetViews>
  <sheetFormatPr defaultColWidth="10.90625" defaultRowHeight="24" customHeight="1"/>
  <cols>
    <col min="1" max="1" width="46.1796875" style="32" customWidth="1"/>
    <col min="2" max="2" width="6.90625" style="32" customWidth="1"/>
    <col min="3" max="3" width="1.90625" style="32" customWidth="1"/>
    <col min="4" max="4" width="15.08984375" style="42" customWidth="1"/>
    <col min="5" max="5" width="1.90625" style="32" customWidth="1"/>
    <col min="6" max="6" width="14.453125" style="42" bestFit="1" customWidth="1"/>
    <col min="7" max="7" width="1.453125" style="42" customWidth="1"/>
    <col min="8" max="8" width="17.90625" style="42" customWidth="1"/>
    <col min="9" max="9" width="1.90625" style="42" customWidth="1"/>
    <col min="10" max="10" width="17.90625" style="42" customWidth="1"/>
    <col min="11" max="11" width="1.90625" style="42" customWidth="1"/>
    <col min="12" max="12" width="17.90625" style="42" customWidth="1"/>
    <col min="13" max="13" width="1.90625" style="42" customWidth="1"/>
    <col min="14" max="14" width="18.453125" style="42" customWidth="1"/>
    <col min="15" max="15" width="1.90625" style="32" customWidth="1"/>
    <col min="16" max="16" width="16" style="42" customWidth="1"/>
    <col min="17" max="17" width="1.453125" style="42" customWidth="1"/>
    <col min="18" max="18" width="16.36328125" style="42" bestFit="1" customWidth="1"/>
    <col min="19" max="19" width="1.90625" style="42" customWidth="1"/>
    <col min="20" max="20" width="16.453125" style="42" bestFit="1" customWidth="1"/>
    <col min="21" max="21" width="1.453125" style="42" customWidth="1"/>
    <col min="22" max="22" width="16" style="42" customWidth="1"/>
    <col min="23" max="23" width="1.90625" style="32" customWidth="1"/>
    <col min="24" max="24" width="16.453125" style="32" bestFit="1" customWidth="1"/>
    <col min="25" max="16384" width="10.90625" style="32"/>
  </cols>
  <sheetData>
    <row r="1" spans="1:24" s="75" customFormat="1" ht="24" customHeight="1">
      <c r="A1" s="25" t="s">
        <v>131</v>
      </c>
      <c r="B1" s="38"/>
      <c r="C1" s="38"/>
      <c r="D1" s="38"/>
      <c r="E1" s="74"/>
      <c r="F1" s="38"/>
      <c r="G1" s="38"/>
      <c r="H1" s="38"/>
      <c r="J1" s="38"/>
      <c r="L1" s="38"/>
    </row>
    <row r="2" spans="1:24" s="75" customFormat="1" ht="24" customHeight="1">
      <c r="A2" s="31" t="s">
        <v>162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</row>
    <row r="3" spans="1:24" s="75" customFormat="1" ht="24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</row>
    <row r="4" spans="1:24" ht="24" customHeight="1">
      <c r="D4" s="126" t="s">
        <v>24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</row>
    <row r="5" spans="1:24" ht="24" customHeight="1">
      <c r="E5" s="42"/>
      <c r="J5" s="127" t="s">
        <v>108</v>
      </c>
      <c r="K5" s="127"/>
      <c r="L5" s="127"/>
      <c r="M5" s="127"/>
      <c r="N5" s="127"/>
      <c r="O5" s="42"/>
      <c r="P5" s="127" t="s">
        <v>20</v>
      </c>
      <c r="Q5" s="127"/>
      <c r="R5" s="127"/>
      <c r="U5" s="74"/>
      <c r="V5" s="74"/>
      <c r="W5" s="74"/>
      <c r="X5" s="74"/>
    </row>
    <row r="6" spans="1:24" s="38" customFormat="1" ht="24" customHeight="1">
      <c r="D6" s="74"/>
      <c r="E6" s="74"/>
      <c r="F6" s="74"/>
      <c r="G6" s="74"/>
      <c r="H6" s="74"/>
      <c r="J6" s="42"/>
      <c r="L6" s="74" t="s">
        <v>149</v>
      </c>
      <c r="N6" s="74"/>
      <c r="O6" s="42"/>
      <c r="P6" s="42"/>
      <c r="Q6" s="74"/>
      <c r="R6" s="74"/>
      <c r="S6" s="42"/>
      <c r="W6" s="74"/>
    </row>
    <row r="7" spans="1:24" s="38" customFormat="1" ht="24" customHeight="1">
      <c r="D7" s="74"/>
      <c r="E7" s="74"/>
      <c r="F7" s="74"/>
      <c r="G7" s="74"/>
      <c r="H7" s="74"/>
      <c r="J7" s="74" t="s">
        <v>212</v>
      </c>
      <c r="L7" s="74" t="s">
        <v>156</v>
      </c>
      <c r="N7" s="74"/>
      <c r="O7" s="42"/>
      <c r="P7" s="42"/>
      <c r="Q7" s="74"/>
      <c r="R7" s="74"/>
      <c r="S7" s="42"/>
      <c r="W7" s="74"/>
    </row>
    <row r="8" spans="1:24" s="38" customFormat="1" ht="24" customHeight="1">
      <c r="E8" s="74"/>
      <c r="F8" s="74"/>
      <c r="G8" s="74"/>
      <c r="H8" s="74"/>
      <c r="I8" s="74"/>
      <c r="J8" s="74" t="s">
        <v>150</v>
      </c>
      <c r="K8" s="74"/>
      <c r="L8" s="74" t="s">
        <v>157</v>
      </c>
      <c r="M8" s="74"/>
      <c r="N8" s="74"/>
      <c r="S8" s="42"/>
      <c r="W8" s="74"/>
    </row>
    <row r="9" spans="1:24" s="38" customFormat="1" ht="24" customHeight="1">
      <c r="E9" s="74"/>
      <c r="F9" s="74"/>
      <c r="G9" s="74"/>
      <c r="H9" s="74"/>
      <c r="I9" s="74"/>
      <c r="J9" s="74" t="s">
        <v>151</v>
      </c>
      <c r="K9" s="74"/>
      <c r="L9" s="74" t="s">
        <v>158</v>
      </c>
      <c r="M9" s="74"/>
      <c r="N9" s="74"/>
      <c r="S9" s="42"/>
      <c r="U9" s="42"/>
      <c r="W9" s="74"/>
    </row>
    <row r="10" spans="1:24" s="38" customFormat="1" ht="24" customHeight="1">
      <c r="D10" s="74" t="s">
        <v>1</v>
      </c>
      <c r="E10" s="74"/>
      <c r="F10" s="74"/>
      <c r="G10" s="74"/>
      <c r="H10" s="74" t="s">
        <v>74</v>
      </c>
      <c r="I10" s="74"/>
      <c r="J10" s="74" t="s">
        <v>152</v>
      </c>
      <c r="K10" s="74"/>
      <c r="L10" s="74" t="s">
        <v>152</v>
      </c>
      <c r="M10" s="74"/>
      <c r="N10" s="74"/>
      <c r="P10" s="128"/>
      <c r="Q10" s="128"/>
      <c r="R10" s="128"/>
      <c r="S10" s="42"/>
      <c r="T10" s="74" t="s">
        <v>104</v>
      </c>
      <c r="U10" s="42"/>
      <c r="V10" s="38" t="s">
        <v>196</v>
      </c>
      <c r="W10" s="74"/>
    </row>
    <row r="11" spans="1:24" s="38" customFormat="1" ht="24" customHeight="1">
      <c r="D11" s="74" t="s">
        <v>2</v>
      </c>
      <c r="E11" s="74"/>
      <c r="F11" s="74" t="s">
        <v>74</v>
      </c>
      <c r="G11" s="74"/>
      <c r="H11" s="74" t="s">
        <v>75</v>
      </c>
      <c r="I11" s="74"/>
      <c r="J11" s="74" t="s">
        <v>72</v>
      </c>
      <c r="K11" s="74"/>
      <c r="L11" s="74" t="s">
        <v>72</v>
      </c>
      <c r="M11" s="74"/>
      <c r="N11" s="74" t="s">
        <v>153</v>
      </c>
      <c r="P11" s="74"/>
      <c r="Q11" s="74"/>
      <c r="S11" s="42"/>
      <c r="T11" s="38" t="s">
        <v>197</v>
      </c>
      <c r="U11" s="42"/>
      <c r="V11" s="38" t="s">
        <v>198</v>
      </c>
      <c r="W11" s="74"/>
    </row>
    <row r="12" spans="1:24" s="38" customFormat="1" ht="24" customHeight="1">
      <c r="B12" s="63" t="s">
        <v>0</v>
      </c>
      <c r="C12" s="74"/>
      <c r="D12" s="74" t="s">
        <v>3</v>
      </c>
      <c r="E12" s="74"/>
      <c r="F12" s="74" t="s">
        <v>199</v>
      </c>
      <c r="G12" s="74"/>
      <c r="H12" s="76" t="s">
        <v>76</v>
      </c>
      <c r="I12" s="74"/>
      <c r="J12" s="74" t="s">
        <v>71</v>
      </c>
      <c r="K12" s="74"/>
      <c r="L12" s="74" t="s">
        <v>71</v>
      </c>
      <c r="M12" s="74"/>
      <c r="N12" s="38" t="s">
        <v>132</v>
      </c>
      <c r="P12" s="74" t="s">
        <v>154</v>
      </c>
      <c r="R12" s="38" t="s">
        <v>4</v>
      </c>
      <c r="T12" s="74" t="s">
        <v>155</v>
      </c>
      <c r="V12" s="38" t="s">
        <v>200</v>
      </c>
      <c r="X12" s="74" t="s">
        <v>26</v>
      </c>
    </row>
    <row r="13" spans="1:24" s="38" customFormat="1" ht="24" customHeight="1">
      <c r="D13" s="129" t="s">
        <v>82</v>
      </c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</row>
    <row r="14" spans="1:24" s="38" customFormat="1" ht="24" customHeight="1">
      <c r="A14" s="77" t="s">
        <v>188</v>
      </c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</row>
    <row r="15" spans="1:24" s="35" customFormat="1" ht="24" customHeight="1">
      <c r="A15" s="36" t="s">
        <v>88</v>
      </c>
      <c r="B15" s="73"/>
      <c r="D15" s="44">
        <v>21183661</v>
      </c>
      <c r="E15" s="44"/>
      <c r="F15" s="44">
        <v>9627913</v>
      </c>
      <c r="G15" s="44"/>
      <c r="H15" s="44">
        <v>890</v>
      </c>
      <c r="I15" s="44"/>
      <c r="J15" s="44">
        <v>-167768</v>
      </c>
      <c r="K15" s="44"/>
      <c r="L15" s="44">
        <v>-7844055</v>
      </c>
      <c r="M15" s="44"/>
      <c r="N15" s="44">
        <f>J15+L15</f>
        <v>-8011823</v>
      </c>
      <c r="O15" s="44"/>
      <c r="P15" s="44">
        <v>1880867</v>
      </c>
      <c r="Q15" s="44"/>
      <c r="R15" s="44">
        <v>11279350</v>
      </c>
      <c r="S15" s="36"/>
      <c r="T15" s="44">
        <f>SUM(D15:I15,M15:R15)</f>
        <v>35960858</v>
      </c>
      <c r="U15" s="44"/>
      <c r="V15" s="44">
        <v>2</v>
      </c>
      <c r="W15" s="36"/>
      <c r="X15" s="44">
        <f>SUM(T15:V15)</f>
        <v>35960860</v>
      </c>
    </row>
    <row r="16" spans="1:24" s="35" customFormat="1" ht="24" customHeight="1">
      <c r="A16" s="36"/>
      <c r="B16" s="73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36"/>
      <c r="T16" s="44"/>
      <c r="U16" s="44"/>
      <c r="V16" s="44"/>
      <c r="W16" s="36"/>
      <c r="X16" s="44"/>
    </row>
    <row r="17" spans="1:27" s="35" customFormat="1" ht="24" customHeight="1">
      <c r="A17" s="36" t="s">
        <v>159</v>
      </c>
      <c r="B17" s="73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36"/>
      <c r="T17" s="44"/>
      <c r="U17" s="44"/>
      <c r="V17" s="44"/>
      <c r="W17" s="36"/>
      <c r="X17" s="44"/>
    </row>
    <row r="18" spans="1:27" s="38" customFormat="1" ht="24" customHeight="1">
      <c r="A18" s="32" t="s">
        <v>180</v>
      </c>
      <c r="D18" s="7">
        <v>0</v>
      </c>
      <c r="E18" s="7"/>
      <c r="F18" s="7">
        <v>0</v>
      </c>
      <c r="G18" s="7"/>
      <c r="H18" s="7">
        <v>0</v>
      </c>
      <c r="I18" s="7"/>
      <c r="J18" s="7">
        <v>0</v>
      </c>
      <c r="K18" s="7"/>
      <c r="L18" s="7">
        <v>0</v>
      </c>
      <c r="M18" s="7"/>
      <c r="N18" s="7">
        <v>0</v>
      </c>
      <c r="O18" s="7"/>
      <c r="P18" s="7">
        <v>0</v>
      </c>
      <c r="Q18" s="7"/>
      <c r="R18" s="7">
        <v>399198</v>
      </c>
      <c r="S18" s="7"/>
      <c r="T18" s="40">
        <v>399198</v>
      </c>
      <c r="U18" s="7"/>
      <c r="V18" s="7">
        <v>0</v>
      </c>
      <c r="X18" s="7">
        <v>399198</v>
      </c>
    </row>
    <row r="19" spans="1:27" s="38" customFormat="1" ht="24" customHeight="1">
      <c r="A19" s="32" t="s">
        <v>181</v>
      </c>
      <c r="D19" s="14">
        <v>0</v>
      </c>
      <c r="E19" s="7"/>
      <c r="F19" s="14">
        <v>0</v>
      </c>
      <c r="G19" s="7"/>
      <c r="H19" s="14">
        <v>0</v>
      </c>
      <c r="I19" s="7"/>
      <c r="J19" s="14">
        <v>215415</v>
      </c>
      <c r="K19" s="7"/>
      <c r="L19" s="14">
        <v>10355</v>
      </c>
      <c r="M19" s="7"/>
      <c r="N19" s="53">
        <v>225770</v>
      </c>
      <c r="O19" s="7"/>
      <c r="P19" s="14">
        <v>0</v>
      </c>
      <c r="Q19" s="7"/>
      <c r="R19" s="14">
        <v>0</v>
      </c>
      <c r="S19" s="7"/>
      <c r="T19" s="53">
        <v>225770</v>
      </c>
      <c r="U19" s="7"/>
      <c r="V19" s="14">
        <v>0</v>
      </c>
      <c r="X19" s="14">
        <v>225770</v>
      </c>
    </row>
    <row r="20" spans="1:27" s="35" customFormat="1" ht="24" customHeight="1">
      <c r="A20" s="36" t="s">
        <v>160</v>
      </c>
      <c r="D20" s="20">
        <f>D18+D19</f>
        <v>0</v>
      </c>
      <c r="E20" s="21"/>
      <c r="F20" s="20">
        <f>F18+F19</f>
        <v>0</v>
      </c>
      <c r="G20" s="19"/>
      <c r="H20" s="20">
        <f>H18+H19</f>
        <v>0</v>
      </c>
      <c r="I20" s="19"/>
      <c r="J20" s="20">
        <f>J18+J19</f>
        <v>215415</v>
      </c>
      <c r="K20" s="19"/>
      <c r="L20" s="20">
        <f>L18+L19</f>
        <v>10355</v>
      </c>
      <c r="M20" s="19"/>
      <c r="N20" s="20">
        <f>N18+N19</f>
        <v>225770</v>
      </c>
      <c r="O20" s="19"/>
      <c r="P20" s="20">
        <f>P18+P19</f>
        <v>0</v>
      </c>
      <c r="Q20" s="19"/>
      <c r="R20" s="20">
        <f>R18+R19</f>
        <v>399198</v>
      </c>
      <c r="S20" s="19"/>
      <c r="T20" s="20">
        <f>T18+T19</f>
        <v>624968</v>
      </c>
      <c r="U20" s="19"/>
      <c r="V20" s="20">
        <f>V18+V19</f>
        <v>0</v>
      </c>
      <c r="W20" s="19"/>
      <c r="X20" s="20">
        <f>X18+X19</f>
        <v>624968</v>
      </c>
    </row>
    <row r="21" spans="1:27" s="35" customFormat="1" ht="24" customHeight="1">
      <c r="A21" s="36"/>
      <c r="D21" s="19"/>
      <c r="E21" s="21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</row>
    <row r="22" spans="1:27" s="35" customFormat="1" ht="24" customHeight="1">
      <c r="A22" s="36" t="s">
        <v>161</v>
      </c>
      <c r="B22" s="37">
        <v>6.1</v>
      </c>
      <c r="D22" s="78">
        <v>0</v>
      </c>
      <c r="E22" s="36"/>
      <c r="F22" s="78">
        <v>0</v>
      </c>
      <c r="G22" s="44"/>
      <c r="H22" s="78">
        <v>0</v>
      </c>
      <c r="I22" s="44"/>
      <c r="J22" s="78">
        <v>0</v>
      </c>
      <c r="K22" s="44"/>
      <c r="L22" s="78">
        <v>486744</v>
      </c>
      <c r="M22" s="44"/>
      <c r="N22" s="78">
        <v>486744</v>
      </c>
      <c r="O22" s="44"/>
      <c r="P22" s="78">
        <v>0</v>
      </c>
      <c r="Q22" s="44"/>
      <c r="R22" s="78">
        <v>-486744</v>
      </c>
      <c r="S22" s="36"/>
      <c r="T22" s="78">
        <v>0</v>
      </c>
      <c r="U22" s="36"/>
      <c r="V22" s="78">
        <v>0</v>
      </c>
      <c r="W22" s="36"/>
      <c r="X22" s="96">
        <v>0</v>
      </c>
    </row>
    <row r="23" spans="1:27" s="35" customFormat="1" ht="24" customHeight="1">
      <c r="A23" s="36"/>
      <c r="D23" s="19"/>
      <c r="E23" s="21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7" s="38" customFormat="1" ht="24" customHeight="1" thickBot="1">
      <c r="A24" s="36" t="s">
        <v>189</v>
      </c>
      <c r="B24" s="36"/>
      <c r="C24" s="36"/>
      <c r="D24" s="79">
        <f>SUM(D15:D15,D20,D22)</f>
        <v>21183661</v>
      </c>
      <c r="E24" s="44"/>
      <c r="F24" s="79">
        <f>SUM(F15:F15,F20,F22)</f>
        <v>9627913</v>
      </c>
      <c r="G24" s="44"/>
      <c r="H24" s="79">
        <f>SUM(H15:H15,H20,H22)</f>
        <v>890</v>
      </c>
      <c r="I24" s="44"/>
      <c r="J24" s="79">
        <f>SUM(J15:J15,J20,J22)</f>
        <v>47647</v>
      </c>
      <c r="K24" s="44"/>
      <c r="L24" s="79">
        <f>SUM(L15:L15,L20,L22)</f>
        <v>-7346956</v>
      </c>
      <c r="M24" s="44"/>
      <c r="N24" s="79">
        <f>SUM(N15:N15,N20,N22)</f>
        <v>-7299309</v>
      </c>
      <c r="O24" s="44"/>
      <c r="P24" s="79">
        <f>SUM(P15:P15,P20,P22)</f>
        <v>1880867</v>
      </c>
      <c r="Q24" s="44"/>
      <c r="R24" s="79">
        <f>SUM(R15:R15,R20,R22)</f>
        <v>11191804</v>
      </c>
      <c r="S24" s="44"/>
      <c r="T24" s="79">
        <f>SUM(T15:T15,T20,T22)</f>
        <v>36585826</v>
      </c>
      <c r="U24" s="44"/>
      <c r="V24" s="79">
        <f>SUM(V15:V15,V20,V22)</f>
        <v>2</v>
      </c>
      <c r="W24" s="44"/>
      <c r="X24" s="79">
        <f>SUM(X15:X15,X20,X22)</f>
        <v>36585828</v>
      </c>
      <c r="Y24" s="35"/>
      <c r="Z24" s="35"/>
      <c r="AA24" s="35"/>
    </row>
    <row r="25" spans="1:27" ht="24" customHeight="1" thickTop="1">
      <c r="B25" s="37"/>
      <c r="C25" s="38"/>
      <c r="D25" s="40"/>
      <c r="E25" s="41"/>
      <c r="F25" s="40"/>
      <c r="G25" s="41"/>
      <c r="H25" s="40"/>
      <c r="I25" s="41"/>
      <c r="J25" s="40"/>
      <c r="K25" s="41"/>
      <c r="L25" s="40"/>
      <c r="M25" s="41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</row>
    <row r="26" spans="1:27" ht="24" customHeight="1">
      <c r="A26" s="77" t="s">
        <v>186</v>
      </c>
      <c r="B26" s="37"/>
      <c r="C26" s="38"/>
      <c r="D26" s="40"/>
      <c r="E26" s="41"/>
      <c r="F26" s="40"/>
      <c r="G26" s="41"/>
      <c r="H26" s="40"/>
      <c r="I26" s="41"/>
      <c r="J26" s="40"/>
      <c r="K26" s="41"/>
      <c r="L26" s="40"/>
      <c r="M26" s="41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</row>
    <row r="27" spans="1:27" s="35" customFormat="1" ht="24" customHeight="1">
      <c r="A27" s="36" t="s">
        <v>187</v>
      </c>
      <c r="B27" s="73"/>
      <c r="D27" s="44">
        <v>21183661</v>
      </c>
      <c r="E27" s="44"/>
      <c r="F27" s="44">
        <v>9627913</v>
      </c>
      <c r="G27" s="44"/>
      <c r="H27" s="44">
        <v>890</v>
      </c>
      <c r="I27" s="44"/>
      <c r="J27" s="44">
        <v>794334</v>
      </c>
      <c r="K27" s="44"/>
      <c r="L27" s="44">
        <v>-5889999</v>
      </c>
      <c r="M27" s="44"/>
      <c r="N27" s="44">
        <v>-5095665</v>
      </c>
      <c r="O27" s="44"/>
      <c r="P27" s="44">
        <v>2030468</v>
      </c>
      <c r="Q27" s="44"/>
      <c r="R27" s="44">
        <v>10896539</v>
      </c>
      <c r="S27" s="36"/>
      <c r="T27" s="44">
        <f t="shared" ref="T27" si="0">SUM(D27:H27,N27:R27)</f>
        <v>38643806</v>
      </c>
      <c r="U27" s="44"/>
      <c r="V27" s="44">
        <v>2</v>
      </c>
      <c r="W27" s="36"/>
      <c r="X27" s="44">
        <f>SUM(T27:V27)</f>
        <v>38643808</v>
      </c>
    </row>
    <row r="28" spans="1:27" s="35" customFormat="1" ht="24" customHeight="1">
      <c r="A28" s="36"/>
      <c r="B28" s="73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36"/>
      <c r="T28" s="44"/>
      <c r="U28" s="44"/>
      <c r="V28" s="44"/>
      <c r="W28" s="36"/>
      <c r="X28" s="44"/>
    </row>
    <row r="29" spans="1:27" s="35" customFormat="1" ht="24" customHeight="1">
      <c r="A29" s="36" t="s">
        <v>159</v>
      </c>
      <c r="B29" s="73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36"/>
      <c r="T29" s="44"/>
      <c r="U29" s="44"/>
      <c r="V29" s="44"/>
      <c r="W29" s="36"/>
      <c r="X29" s="44"/>
    </row>
    <row r="30" spans="1:27" s="38" customFormat="1" ht="24" customHeight="1">
      <c r="A30" s="32" t="s">
        <v>180</v>
      </c>
      <c r="D30" s="7">
        <v>0</v>
      </c>
      <c r="E30" s="7"/>
      <c r="F30" s="7">
        <v>0</v>
      </c>
      <c r="G30" s="7"/>
      <c r="H30" s="7">
        <v>0</v>
      </c>
      <c r="I30" s="7"/>
      <c r="J30" s="7">
        <v>0</v>
      </c>
      <c r="K30" s="7"/>
      <c r="L30" s="7">
        <v>0</v>
      </c>
      <c r="M30" s="7"/>
      <c r="N30" s="7">
        <f>SUM(J30,L30)</f>
        <v>0</v>
      </c>
      <c r="O30" s="7"/>
      <c r="P30" s="7">
        <v>0</v>
      </c>
      <c r="Q30" s="7"/>
      <c r="R30" s="7">
        <f>+PL!E65</f>
        <v>569766</v>
      </c>
      <c r="S30" s="7"/>
      <c r="T30" s="7">
        <f t="shared" ref="T30:T31" si="1">SUM(D30:H30,N30:R30)</f>
        <v>569766</v>
      </c>
      <c r="U30" s="7"/>
      <c r="V30" s="7">
        <v>0</v>
      </c>
      <c r="X30" s="7">
        <f t="shared" ref="X30:X31" si="2">SUM(T30:V30)</f>
        <v>569766</v>
      </c>
    </row>
    <row r="31" spans="1:27" s="38" customFormat="1" ht="24" customHeight="1">
      <c r="A31" s="32" t="s">
        <v>181</v>
      </c>
      <c r="D31" s="14">
        <v>0</v>
      </c>
      <c r="E31" s="7"/>
      <c r="F31" s="14">
        <v>0</v>
      </c>
      <c r="G31" s="7"/>
      <c r="H31" s="14">
        <v>0</v>
      </c>
      <c r="I31" s="7"/>
      <c r="J31" s="14">
        <f>+PL!E53</f>
        <v>530097</v>
      </c>
      <c r="K31" s="7"/>
      <c r="L31" s="14">
        <f>+PL!E60</f>
        <v>64569</v>
      </c>
      <c r="M31" s="7"/>
      <c r="N31" s="14">
        <f>SUM(J31,L31)</f>
        <v>594666</v>
      </c>
      <c r="O31" s="7"/>
      <c r="P31" s="14">
        <v>0</v>
      </c>
      <c r="Q31" s="7"/>
      <c r="R31" s="14">
        <v>0</v>
      </c>
      <c r="S31" s="7"/>
      <c r="T31" s="14">
        <f t="shared" si="1"/>
        <v>594666</v>
      </c>
      <c r="U31" s="7"/>
      <c r="V31" s="14">
        <v>0</v>
      </c>
      <c r="X31" s="14">
        <f t="shared" si="2"/>
        <v>594666</v>
      </c>
    </row>
    <row r="32" spans="1:27" s="35" customFormat="1" ht="24" customHeight="1">
      <c r="A32" s="36" t="s">
        <v>160</v>
      </c>
      <c r="D32" s="20">
        <f>D30+D31</f>
        <v>0</v>
      </c>
      <c r="E32" s="21"/>
      <c r="F32" s="20">
        <f>F30+F31</f>
        <v>0</v>
      </c>
      <c r="G32" s="19"/>
      <c r="H32" s="20">
        <f>H30+H31</f>
        <v>0</v>
      </c>
      <c r="I32" s="19"/>
      <c r="J32" s="20">
        <f>J31+J30</f>
        <v>530097</v>
      </c>
      <c r="K32" s="19"/>
      <c r="L32" s="20">
        <f>L31+L30</f>
        <v>64569</v>
      </c>
      <c r="M32" s="19"/>
      <c r="N32" s="20">
        <f>N31+N30</f>
        <v>594666</v>
      </c>
      <c r="O32" s="19"/>
      <c r="P32" s="20">
        <f>P30+P31</f>
        <v>0</v>
      </c>
      <c r="Q32" s="19"/>
      <c r="R32" s="20">
        <f>R31+R30</f>
        <v>569766</v>
      </c>
      <c r="S32" s="19"/>
      <c r="T32" s="20">
        <f>T31+T30</f>
        <v>1164432</v>
      </c>
      <c r="U32" s="19"/>
      <c r="V32" s="20">
        <f>V31+V30</f>
        <v>0</v>
      </c>
      <c r="W32" s="19"/>
      <c r="X32" s="20">
        <f>X31+X30</f>
        <v>1164432</v>
      </c>
    </row>
    <row r="33" spans="1:24" s="35" customFormat="1" ht="24" customHeight="1">
      <c r="A33" s="36"/>
      <c r="D33" s="19"/>
      <c r="E33" s="21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</row>
    <row r="34" spans="1:24" s="35" customFormat="1" ht="24" customHeight="1">
      <c r="A34" s="36" t="s">
        <v>161</v>
      </c>
      <c r="B34" s="37">
        <v>6.1</v>
      </c>
      <c r="D34" s="78">
        <v>0</v>
      </c>
      <c r="E34" s="36"/>
      <c r="F34" s="78">
        <v>0</v>
      </c>
      <c r="G34" s="44"/>
      <c r="H34" s="78">
        <v>0</v>
      </c>
      <c r="I34" s="44"/>
      <c r="J34" s="78">
        <v>0</v>
      </c>
      <c r="K34" s="44"/>
      <c r="L34" s="78">
        <v>224308</v>
      </c>
      <c r="M34" s="44"/>
      <c r="N34" s="78">
        <f>SUM(J34,L34)</f>
        <v>224308</v>
      </c>
      <c r="O34" s="44"/>
      <c r="P34" s="78">
        <v>0</v>
      </c>
      <c r="Q34" s="44"/>
      <c r="R34" s="78">
        <f>-N34</f>
        <v>-224308</v>
      </c>
      <c r="S34" s="36"/>
      <c r="T34" s="78">
        <f>SUM(D34:H34,N34:R34)</f>
        <v>0</v>
      </c>
      <c r="U34" s="36"/>
      <c r="V34" s="78">
        <v>0</v>
      </c>
      <c r="W34" s="36"/>
      <c r="X34" s="96">
        <f>SUM(T34:V34)</f>
        <v>0</v>
      </c>
    </row>
    <row r="35" spans="1:24" s="35" customFormat="1" ht="24" customHeight="1">
      <c r="A35" s="36"/>
      <c r="D35" s="19"/>
      <c r="E35" s="21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</row>
    <row r="36" spans="1:24" ht="24" customHeight="1" thickBot="1">
      <c r="A36" s="36" t="s">
        <v>192</v>
      </c>
      <c r="B36" s="36"/>
      <c r="C36" s="36"/>
      <c r="D36" s="79">
        <f>SUM(D27:D27,D32,D34)</f>
        <v>21183661</v>
      </c>
      <c r="E36" s="44"/>
      <c r="F36" s="79">
        <f>SUM(F27:F27,F32,F34)</f>
        <v>9627913</v>
      </c>
      <c r="G36" s="44"/>
      <c r="H36" s="79">
        <f>SUM(H27:H27,H32,H34)</f>
        <v>890</v>
      </c>
      <c r="I36" s="44"/>
      <c r="J36" s="79">
        <f>SUM(J27:J27,J32,J34)</f>
        <v>1324431</v>
      </c>
      <c r="K36" s="44"/>
      <c r="L36" s="79">
        <f>SUM(L27:L27,L32,L34)</f>
        <v>-5601122</v>
      </c>
      <c r="M36" s="44"/>
      <c r="N36" s="79">
        <f>SUM(N27:N27,N32,N34)</f>
        <v>-4276691</v>
      </c>
      <c r="O36" s="44"/>
      <c r="P36" s="79">
        <f>SUM(P27:P27,P32,P34)</f>
        <v>2030468</v>
      </c>
      <c r="Q36" s="44"/>
      <c r="R36" s="79">
        <f>SUM(R27:R27,R32,R34)</f>
        <v>11241997</v>
      </c>
      <c r="S36" s="44"/>
      <c r="T36" s="79">
        <f>SUM(T27:T27,T32,T34)</f>
        <v>39808238</v>
      </c>
      <c r="U36" s="44"/>
      <c r="V36" s="79">
        <f>SUM(V27:V27,V32,V34)</f>
        <v>2</v>
      </c>
      <c r="W36" s="44"/>
      <c r="X36" s="79">
        <f>SUM(X27:X27,X32,X34)</f>
        <v>39808240</v>
      </c>
    </row>
    <row r="37" spans="1:24" ht="24" customHeight="1" thickTop="1">
      <c r="A37" s="36"/>
      <c r="D37" s="97">
        <f>+D36-[1]BS!F61</f>
        <v>0</v>
      </c>
      <c r="E37" s="98"/>
      <c r="F37" s="97">
        <f>+F36-[1]BS!F62</f>
        <v>0</v>
      </c>
      <c r="G37" s="98"/>
      <c r="H37" s="97">
        <f>+H36-[1]BS!F63</f>
        <v>0</v>
      </c>
      <c r="I37" s="90"/>
      <c r="J37" s="90"/>
      <c r="K37" s="90"/>
      <c r="L37" s="90"/>
      <c r="M37" s="90"/>
      <c r="N37" s="97">
        <f>+N36-[1]BS!$F64</f>
        <v>3022618</v>
      </c>
      <c r="O37" s="90"/>
      <c r="P37" s="97">
        <f>+P36-[1]BS!$F67</f>
        <v>149601</v>
      </c>
      <c r="Q37" s="90"/>
      <c r="R37" s="97">
        <f>+R36-[1]BS!$F68</f>
        <v>50193</v>
      </c>
      <c r="S37" s="90"/>
      <c r="T37" s="97">
        <f>+T36-[1]BS!$F69</f>
        <v>3222412</v>
      </c>
      <c r="U37" s="90"/>
      <c r="V37" s="97">
        <f>+V36-[1]BS!$F70</f>
        <v>0</v>
      </c>
      <c r="W37" s="90"/>
      <c r="X37" s="97">
        <f>+X36-[1]BS!$F71</f>
        <v>3222412</v>
      </c>
    </row>
    <row r="38" spans="1:24" ht="24" customHeight="1">
      <c r="A38" s="39"/>
    </row>
    <row r="39" spans="1:24" ht="24" customHeight="1">
      <c r="D39" s="102" t="b">
        <f>D36=BS!$E$60</f>
        <v>1</v>
      </c>
      <c r="F39" s="102" t="b">
        <f>F36=BS!$E$61</f>
        <v>1</v>
      </c>
      <c r="H39" s="102" t="b">
        <f>H36=BS!$E$62</f>
        <v>1</v>
      </c>
      <c r="N39" s="102" t="b">
        <f>N36=BS!$E$63</f>
        <v>1</v>
      </c>
      <c r="P39" s="102" t="b">
        <f>P36=BS!$E$66</f>
        <v>1</v>
      </c>
      <c r="R39" s="102" t="b">
        <f>R36=BS!$E$67</f>
        <v>1</v>
      </c>
      <c r="T39" s="102" t="b">
        <f>T36=BS!$E$68</f>
        <v>1</v>
      </c>
      <c r="V39" s="102" t="b">
        <f>V36=BS!$E$69</f>
        <v>1</v>
      </c>
      <c r="X39" s="102" t="b">
        <f>X36=BS!$E$70</f>
        <v>1</v>
      </c>
    </row>
    <row r="52" spans="4:24" ht="24" customHeight="1"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</row>
    <row r="53" spans="4:24" ht="24" customHeight="1"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</row>
    <row r="54" spans="4:24" ht="24" customHeight="1"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</row>
    <row r="55" spans="4:24" ht="24" customHeight="1"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</row>
    <row r="56" spans="4:24" ht="24" customHeight="1"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</row>
    <row r="57" spans="4:24" ht="24" customHeight="1"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</row>
    <row r="58" spans="4:24" ht="24" customHeight="1"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</row>
    <row r="59" spans="4:24" ht="24" customHeight="1"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</row>
    <row r="60" spans="4:24" ht="24" customHeight="1"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</row>
    <row r="61" spans="4:24" ht="24" customHeight="1"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</row>
  </sheetData>
  <mergeCells count="5">
    <mergeCell ref="D4:X4"/>
    <mergeCell ref="J5:N5"/>
    <mergeCell ref="P5:R5"/>
    <mergeCell ref="P10:R10"/>
    <mergeCell ref="D13:X13"/>
  </mergeCells>
  <pageMargins left="0.7" right="0.7" top="0.48" bottom="0.5" header="0.5" footer="0.5"/>
  <pageSetup paperSize="9" scale="52" firstPageNumber="6" orientation="landscape" useFirstPageNumber="1" r:id="rId1"/>
  <headerFooter>
    <oddFooter>&amp;L&amp;"Times New Roman,Regular"&amp;11The accompanying notes form an integral part of the interim financial statements.&amp;"ApFont,Regular"&amp;10
&amp;C&amp;"Times New Roman,Regular"&amp;11&amp;P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368B9-D30B-4D7D-9786-112877DF98FE}">
  <dimension ref="A1:P40"/>
  <sheetViews>
    <sheetView showGridLines="0" view="pageBreakPreview" topLeftCell="A30" zoomScale="55" zoomScaleNormal="75" zoomScaleSheetLayoutView="55" workbookViewId="0">
      <selection activeCell="P40" sqref="P40"/>
    </sheetView>
  </sheetViews>
  <sheetFormatPr defaultColWidth="10.90625" defaultRowHeight="24" customHeight="1"/>
  <cols>
    <col min="1" max="1" width="56.6328125" style="32" customWidth="1"/>
    <col min="2" max="2" width="9.453125" style="37" customWidth="1"/>
    <col min="3" max="3" width="1.453125" style="32" customWidth="1"/>
    <col min="4" max="4" width="21" style="42" customWidth="1"/>
    <col min="5" max="5" width="1.453125" style="32" customWidth="1"/>
    <col min="6" max="6" width="20.7265625" style="42" customWidth="1"/>
    <col min="7" max="7" width="1.453125" style="42" customWidth="1"/>
    <col min="8" max="8" width="21.26953125" style="42" customWidth="1"/>
    <col min="9" max="9" width="1.453125" style="42" customWidth="1"/>
    <col min="10" max="10" width="20.36328125" style="42" customWidth="1"/>
    <col min="11" max="11" width="1.453125" style="32" customWidth="1"/>
    <col min="12" max="12" width="20.36328125" style="42" customWidth="1"/>
    <col min="13" max="13" width="1.453125" style="42" customWidth="1"/>
    <col min="14" max="14" width="20.26953125" style="42" customWidth="1"/>
    <col min="15" max="15" width="1.453125" style="32" customWidth="1"/>
    <col min="16" max="16" width="20.6328125" style="32" customWidth="1"/>
    <col min="17" max="16384" width="10.90625" style="32"/>
  </cols>
  <sheetData>
    <row r="1" spans="1:16" s="75" customFormat="1" ht="24" customHeight="1">
      <c r="A1" s="95" t="s">
        <v>131</v>
      </c>
      <c r="B1" s="99"/>
      <c r="C1" s="77"/>
      <c r="D1" s="77"/>
      <c r="E1" s="29"/>
    </row>
    <row r="2" spans="1:16" s="75" customFormat="1" ht="24" customHeight="1">
      <c r="A2" s="31" t="s">
        <v>162</v>
      </c>
      <c r="B2" s="73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6" s="75" customFormat="1" ht="24" customHeight="1">
      <c r="A3" s="36"/>
      <c r="B3" s="73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1:16" ht="24" customHeight="1">
      <c r="D4" s="126" t="s">
        <v>25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</row>
    <row r="5" spans="1:16" ht="24" customHeight="1">
      <c r="D5" s="93"/>
      <c r="E5" s="93"/>
      <c r="F5" s="93"/>
      <c r="G5" s="93"/>
      <c r="H5" s="93"/>
      <c r="I5" s="93"/>
      <c r="J5" s="94" t="s">
        <v>108</v>
      </c>
      <c r="K5" s="93"/>
      <c r="L5" s="127" t="s">
        <v>20</v>
      </c>
      <c r="M5" s="127"/>
      <c r="N5" s="127"/>
      <c r="O5" s="93"/>
      <c r="P5" s="93"/>
    </row>
    <row r="6" spans="1:16" ht="24" customHeight="1">
      <c r="D6" s="74"/>
      <c r="E6" s="74"/>
      <c r="F6" s="74"/>
      <c r="G6" s="74"/>
      <c r="H6" s="74"/>
      <c r="I6" s="74"/>
      <c r="J6" s="74" t="s">
        <v>149</v>
      </c>
      <c r="K6" s="74"/>
      <c r="L6" s="74"/>
      <c r="M6" s="74"/>
      <c r="N6" s="74"/>
      <c r="O6" s="74"/>
      <c r="P6" s="74"/>
    </row>
    <row r="7" spans="1:16" ht="24" customHeight="1">
      <c r="D7" s="74"/>
      <c r="E7" s="74"/>
      <c r="F7" s="74"/>
      <c r="G7" s="74"/>
      <c r="H7" s="74"/>
      <c r="I7" s="74"/>
      <c r="J7" s="74" t="s">
        <v>156</v>
      </c>
      <c r="K7" s="74"/>
      <c r="L7" s="74"/>
      <c r="M7" s="74"/>
      <c r="N7" s="74"/>
      <c r="O7" s="74"/>
      <c r="P7" s="74"/>
    </row>
    <row r="8" spans="1:16" ht="24" customHeight="1">
      <c r="D8" s="74"/>
      <c r="E8" s="42"/>
      <c r="F8" s="74"/>
      <c r="G8" s="74"/>
      <c r="H8" s="74"/>
      <c r="I8" s="74"/>
      <c r="J8" s="74" t="s">
        <v>157</v>
      </c>
      <c r="L8" s="74"/>
      <c r="M8" s="74"/>
      <c r="N8" s="74"/>
      <c r="O8" s="30"/>
    </row>
    <row r="9" spans="1:16" ht="24" customHeight="1">
      <c r="E9" s="42"/>
      <c r="F9" s="74"/>
      <c r="G9" s="74"/>
      <c r="H9" s="74"/>
      <c r="I9" s="74"/>
      <c r="J9" s="74" t="s">
        <v>158</v>
      </c>
      <c r="O9" s="30"/>
    </row>
    <row r="10" spans="1:16" s="38" customFormat="1" ht="24" customHeight="1">
      <c r="B10" s="37"/>
      <c r="D10" s="74" t="s">
        <v>1</v>
      </c>
      <c r="E10" s="74"/>
      <c r="F10" s="74"/>
      <c r="G10" s="74"/>
      <c r="H10" s="74" t="s">
        <v>74</v>
      </c>
      <c r="I10" s="74"/>
      <c r="J10" s="74" t="s">
        <v>152</v>
      </c>
      <c r="L10" s="128"/>
      <c r="M10" s="128"/>
      <c r="N10" s="128"/>
      <c r="O10" s="74"/>
    </row>
    <row r="11" spans="1:16" s="38" customFormat="1" ht="24" customHeight="1">
      <c r="B11" s="37"/>
      <c r="D11" s="74" t="s">
        <v>2</v>
      </c>
      <c r="E11" s="74"/>
      <c r="F11" s="74" t="s">
        <v>74</v>
      </c>
      <c r="G11" s="74"/>
      <c r="H11" s="74" t="s">
        <v>75</v>
      </c>
      <c r="I11" s="74"/>
      <c r="J11" s="74" t="s">
        <v>72</v>
      </c>
      <c r="L11" s="74"/>
      <c r="M11" s="42"/>
      <c r="O11" s="74"/>
    </row>
    <row r="12" spans="1:16" s="38" customFormat="1" ht="24" customHeight="1">
      <c r="B12" s="63" t="s">
        <v>0</v>
      </c>
      <c r="D12" s="74" t="s">
        <v>3</v>
      </c>
      <c r="E12" s="74"/>
      <c r="F12" s="74" t="s">
        <v>199</v>
      </c>
      <c r="G12" s="74"/>
      <c r="H12" s="76" t="s">
        <v>76</v>
      </c>
      <c r="I12" s="74"/>
      <c r="J12" s="74" t="s">
        <v>71</v>
      </c>
      <c r="L12" s="74" t="s">
        <v>154</v>
      </c>
      <c r="N12" s="38" t="s">
        <v>4</v>
      </c>
      <c r="P12" s="74" t="s">
        <v>26</v>
      </c>
    </row>
    <row r="13" spans="1:16" s="38" customFormat="1" ht="24" customHeight="1">
      <c r="B13" s="37"/>
      <c r="D13" s="129" t="s">
        <v>82</v>
      </c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</row>
    <row r="14" spans="1:16" s="38" customFormat="1" ht="24" customHeight="1">
      <c r="A14" s="77" t="s">
        <v>188</v>
      </c>
      <c r="B14" s="37"/>
      <c r="D14" s="74"/>
      <c r="E14" s="74"/>
      <c r="F14" s="74"/>
      <c r="G14" s="74"/>
      <c r="H14" s="74"/>
      <c r="I14" s="74"/>
      <c r="J14" s="74"/>
      <c r="L14" s="74"/>
      <c r="P14" s="74"/>
    </row>
    <row r="15" spans="1:16" s="35" customFormat="1" ht="24" customHeight="1">
      <c r="A15" s="36" t="s">
        <v>88</v>
      </c>
      <c r="B15" s="81"/>
      <c r="C15" s="81"/>
      <c r="D15" s="44">
        <v>21183661</v>
      </c>
      <c r="E15" s="44"/>
      <c r="F15" s="44">
        <v>9627913</v>
      </c>
      <c r="G15" s="44"/>
      <c r="H15" s="44">
        <v>890</v>
      </c>
      <c r="I15" s="44"/>
      <c r="J15" s="44">
        <v>-2887029</v>
      </c>
      <c r="K15" s="44"/>
      <c r="L15" s="44">
        <v>719900</v>
      </c>
      <c r="M15" s="44"/>
      <c r="N15" s="44">
        <v>3211128</v>
      </c>
      <c r="O15" s="44"/>
      <c r="P15" s="44">
        <v>31856463</v>
      </c>
    </row>
    <row r="16" spans="1:16" s="35" customFormat="1" ht="20" customHeight="1">
      <c r="A16" s="36"/>
      <c r="B16" s="81"/>
      <c r="C16" s="81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</row>
    <row r="17" spans="1:16" s="38" customFormat="1" ht="24" customHeight="1">
      <c r="A17" s="36" t="s">
        <v>159</v>
      </c>
      <c r="B17" s="63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</row>
    <row r="18" spans="1:16" s="38" customFormat="1" ht="24" customHeight="1">
      <c r="A18" s="32" t="s">
        <v>180</v>
      </c>
      <c r="B18" s="63"/>
      <c r="C18" s="63"/>
      <c r="D18" s="41">
        <v>0</v>
      </c>
      <c r="E18" s="40"/>
      <c r="F18" s="41">
        <v>0</v>
      </c>
      <c r="G18" s="41"/>
      <c r="H18" s="41">
        <v>0</v>
      </c>
      <c r="I18" s="40"/>
      <c r="J18" s="41">
        <v>0</v>
      </c>
      <c r="K18" s="40">
        <v>0</v>
      </c>
      <c r="L18" s="41">
        <v>0</v>
      </c>
      <c r="M18" s="40">
        <v>0</v>
      </c>
      <c r="N18" s="41">
        <v>53984</v>
      </c>
      <c r="O18" s="40"/>
      <c r="P18" s="41">
        <v>53984</v>
      </c>
    </row>
    <row r="19" spans="1:16" s="38" customFormat="1" ht="24" customHeight="1">
      <c r="A19" s="32" t="s">
        <v>181</v>
      </c>
      <c r="B19" s="37"/>
      <c r="D19" s="100">
        <v>0</v>
      </c>
      <c r="E19" s="40"/>
      <c r="F19" s="100">
        <v>0</v>
      </c>
      <c r="G19" s="41"/>
      <c r="H19" s="100">
        <v>0</v>
      </c>
      <c r="I19" s="40"/>
      <c r="J19" s="100">
        <v>22818</v>
      </c>
      <c r="K19" s="40">
        <v>0</v>
      </c>
      <c r="L19" s="100">
        <v>0</v>
      </c>
      <c r="M19" s="40">
        <v>0</v>
      </c>
      <c r="N19" s="100">
        <v>0</v>
      </c>
      <c r="O19" s="40"/>
      <c r="P19" s="100">
        <v>22818</v>
      </c>
    </row>
    <row r="20" spans="1:16" s="38" customFormat="1" ht="24" customHeight="1">
      <c r="A20" s="36" t="s">
        <v>160</v>
      </c>
      <c r="B20" s="37"/>
      <c r="D20" s="62">
        <f>D19+D18</f>
        <v>0</v>
      </c>
      <c r="E20" s="54"/>
      <c r="F20" s="62">
        <f>F19+F18</f>
        <v>0</v>
      </c>
      <c r="G20" s="44"/>
      <c r="H20" s="62">
        <f>H19+H18</f>
        <v>0</v>
      </c>
      <c r="I20" s="54"/>
      <c r="J20" s="62">
        <f>J19+J18</f>
        <v>22818</v>
      </c>
      <c r="K20" s="54"/>
      <c r="L20" s="62">
        <f>L19+L18</f>
        <v>0</v>
      </c>
      <c r="M20" s="54"/>
      <c r="N20" s="62">
        <f>N19+N18</f>
        <v>53984</v>
      </c>
      <c r="O20" s="54"/>
      <c r="P20" s="62">
        <f>P19+P18</f>
        <v>76802</v>
      </c>
    </row>
    <row r="21" spans="1:16" s="38" customFormat="1" ht="20" customHeight="1">
      <c r="A21" s="36"/>
      <c r="B21" s="37"/>
      <c r="D21" s="44"/>
      <c r="E21" s="54"/>
      <c r="F21" s="44"/>
      <c r="G21" s="44"/>
      <c r="H21" s="44"/>
      <c r="I21" s="54"/>
      <c r="J21" s="44"/>
      <c r="K21" s="54"/>
      <c r="L21" s="44"/>
      <c r="M21" s="54"/>
      <c r="N21" s="44"/>
      <c r="O21" s="54"/>
      <c r="P21" s="44"/>
    </row>
    <row r="22" spans="1:16" s="38" customFormat="1" ht="24" customHeight="1">
      <c r="A22" s="36" t="s">
        <v>161</v>
      </c>
      <c r="B22" s="37">
        <v>6.1</v>
      </c>
      <c r="D22" s="78">
        <v>0</v>
      </c>
      <c r="E22" s="44">
        <v>0</v>
      </c>
      <c r="F22" s="78">
        <v>0</v>
      </c>
      <c r="G22" s="44">
        <v>0</v>
      </c>
      <c r="H22" s="78">
        <v>0</v>
      </c>
      <c r="I22" s="44">
        <v>0</v>
      </c>
      <c r="J22" s="78">
        <v>74877</v>
      </c>
      <c r="K22" s="44">
        <v>0</v>
      </c>
      <c r="L22" s="78">
        <v>0</v>
      </c>
      <c r="M22" s="44">
        <v>0</v>
      </c>
      <c r="N22" s="78">
        <v>-74877</v>
      </c>
      <c r="O22" s="44"/>
      <c r="P22" s="78">
        <v>0</v>
      </c>
    </row>
    <row r="23" spans="1:16" s="38" customFormat="1" ht="24" customHeight="1">
      <c r="A23" s="36"/>
      <c r="B23" s="37"/>
      <c r="D23" s="44"/>
      <c r="E23" s="54"/>
      <c r="F23" s="44"/>
      <c r="G23" s="44"/>
      <c r="H23" s="44"/>
      <c r="I23" s="54"/>
      <c r="J23" s="44"/>
      <c r="K23" s="54"/>
      <c r="L23" s="44"/>
      <c r="M23" s="54"/>
      <c r="N23" s="44"/>
      <c r="O23" s="54"/>
      <c r="P23" s="44"/>
    </row>
    <row r="24" spans="1:16" s="38" customFormat="1" ht="24" customHeight="1" thickBot="1">
      <c r="A24" s="36" t="s">
        <v>189</v>
      </c>
      <c r="B24" s="63"/>
      <c r="C24" s="42"/>
      <c r="D24" s="79">
        <f>SUM(D15:D17,D20,D22)</f>
        <v>21183661</v>
      </c>
      <c r="E24" s="83"/>
      <c r="F24" s="79">
        <f>SUM(F15:F17,F20,F22)</f>
        <v>9627913</v>
      </c>
      <c r="G24" s="44"/>
      <c r="H24" s="79">
        <f>SUM(H15:H17,H20,H22)</f>
        <v>890</v>
      </c>
      <c r="I24" s="83"/>
      <c r="J24" s="79">
        <f>SUM(J15:J17,J20,J22)</f>
        <v>-2789334</v>
      </c>
      <c r="K24" s="83"/>
      <c r="L24" s="79">
        <f>SUM(L15:L17,L20,L22)</f>
        <v>719900</v>
      </c>
      <c r="M24" s="83"/>
      <c r="N24" s="79">
        <f>SUM(N15:N17,N20,N22)</f>
        <v>3190235</v>
      </c>
      <c r="O24" s="83"/>
      <c r="P24" s="79">
        <f>SUM(P15:P17,P20,P22)</f>
        <v>31933265</v>
      </c>
    </row>
    <row r="25" spans="1:16" s="38" customFormat="1" ht="20" customHeight="1" thickTop="1">
      <c r="A25" s="36"/>
      <c r="B25" s="63"/>
      <c r="C25" s="63"/>
      <c r="D25" s="41"/>
      <c r="E25" s="41"/>
      <c r="F25" s="41"/>
      <c r="G25" s="40"/>
      <c r="H25" s="41"/>
      <c r="I25" s="41"/>
      <c r="J25" s="41"/>
      <c r="K25" s="41"/>
      <c r="L25" s="41"/>
      <c r="M25" s="41"/>
      <c r="N25" s="41"/>
      <c r="O25" s="41"/>
      <c r="P25" s="41"/>
    </row>
    <row r="26" spans="1:16" s="38" customFormat="1" ht="24" customHeight="1">
      <c r="A26" s="77" t="s">
        <v>186</v>
      </c>
      <c r="B26" s="63"/>
      <c r="C26" s="63"/>
      <c r="D26" s="41"/>
      <c r="E26" s="41"/>
      <c r="F26" s="41"/>
      <c r="G26" s="40"/>
      <c r="H26" s="41"/>
      <c r="I26" s="41"/>
      <c r="J26" s="41"/>
      <c r="K26" s="41"/>
      <c r="L26" s="41"/>
      <c r="M26" s="41"/>
      <c r="N26" s="41"/>
      <c r="O26" s="41"/>
      <c r="P26" s="41"/>
    </row>
    <row r="27" spans="1:16" s="38" customFormat="1" ht="24" customHeight="1">
      <c r="A27" s="36" t="s">
        <v>187</v>
      </c>
      <c r="B27" s="63"/>
      <c r="C27" s="63"/>
      <c r="D27" s="44">
        <v>21183661</v>
      </c>
      <c r="E27" s="44"/>
      <c r="F27" s="44">
        <v>9627913</v>
      </c>
      <c r="G27" s="44"/>
      <c r="H27" s="44">
        <v>890</v>
      </c>
      <c r="I27" s="44"/>
      <c r="J27" s="44">
        <v>-1788797</v>
      </c>
      <c r="K27" s="44"/>
      <c r="L27" s="44">
        <v>768900</v>
      </c>
      <c r="M27" s="44"/>
      <c r="N27" s="44">
        <v>2565346</v>
      </c>
      <c r="O27" s="44"/>
      <c r="P27" s="44">
        <v>32357913</v>
      </c>
    </row>
    <row r="28" spans="1:16" s="38" customFormat="1" ht="20" customHeight="1">
      <c r="A28" s="36"/>
      <c r="B28" s="63"/>
      <c r="C28" s="63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</row>
    <row r="29" spans="1:16" s="38" customFormat="1" ht="24" customHeight="1">
      <c r="A29" s="36" t="s">
        <v>159</v>
      </c>
      <c r="B29" s="63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</row>
    <row r="30" spans="1:16" s="38" customFormat="1" ht="24" customHeight="1">
      <c r="A30" s="32" t="s">
        <v>180</v>
      </c>
      <c r="B30" s="63"/>
      <c r="C30" s="63"/>
      <c r="D30" s="41">
        <v>0</v>
      </c>
      <c r="E30" s="40"/>
      <c r="F30" s="41">
        <v>0</v>
      </c>
      <c r="G30" s="41"/>
      <c r="H30" s="41">
        <v>0</v>
      </c>
      <c r="I30" s="40"/>
      <c r="J30" s="41">
        <v>0</v>
      </c>
      <c r="K30" s="40">
        <v>0</v>
      </c>
      <c r="L30" s="41">
        <v>0</v>
      </c>
      <c r="M30" s="40">
        <v>0</v>
      </c>
      <c r="N30" s="41">
        <f>PL!I65</f>
        <v>196208</v>
      </c>
      <c r="O30" s="40"/>
      <c r="P30" s="41">
        <f>SUM(D30:N30)</f>
        <v>196208</v>
      </c>
    </row>
    <row r="31" spans="1:16" s="38" customFormat="1" ht="24" customHeight="1">
      <c r="A31" s="32" t="s">
        <v>181</v>
      </c>
      <c r="B31" s="37"/>
      <c r="D31" s="100">
        <v>0</v>
      </c>
      <c r="E31" s="40"/>
      <c r="F31" s="100">
        <v>0</v>
      </c>
      <c r="G31" s="41"/>
      <c r="H31" s="100">
        <v>0</v>
      </c>
      <c r="I31" s="40"/>
      <c r="J31" s="100">
        <f>PL!I60</f>
        <v>83309</v>
      </c>
      <c r="K31" s="40">
        <v>0</v>
      </c>
      <c r="L31" s="100">
        <v>0</v>
      </c>
      <c r="M31" s="40">
        <v>0</v>
      </c>
      <c r="N31" s="100">
        <v>0</v>
      </c>
      <c r="O31" s="40"/>
      <c r="P31" s="100">
        <f>SUM(D31:N31)</f>
        <v>83309</v>
      </c>
    </row>
    <row r="32" spans="1:16" s="38" customFormat="1" ht="24" customHeight="1">
      <c r="A32" s="36" t="s">
        <v>160</v>
      </c>
      <c r="B32" s="73"/>
      <c r="C32" s="35"/>
      <c r="D32" s="62">
        <f>D31+D30</f>
        <v>0</v>
      </c>
      <c r="E32" s="54"/>
      <c r="F32" s="62">
        <f>F31+F30</f>
        <v>0</v>
      </c>
      <c r="G32" s="44"/>
      <c r="H32" s="62">
        <f>H31+H30</f>
        <v>0</v>
      </c>
      <c r="I32" s="54"/>
      <c r="J32" s="62">
        <f>J31+J30</f>
        <v>83309</v>
      </c>
      <c r="K32" s="54"/>
      <c r="L32" s="62">
        <f>L31+L30</f>
        <v>0</v>
      </c>
      <c r="M32" s="54"/>
      <c r="N32" s="62">
        <f>N31+N30</f>
        <v>196208</v>
      </c>
      <c r="O32" s="54"/>
      <c r="P32" s="62">
        <f>P31+P30</f>
        <v>279517</v>
      </c>
    </row>
    <row r="33" spans="1:16" s="38" customFormat="1" ht="20" customHeight="1">
      <c r="A33" s="36"/>
      <c r="B33" s="73"/>
      <c r="C33" s="35"/>
      <c r="D33" s="44"/>
      <c r="E33" s="54"/>
      <c r="F33" s="44"/>
      <c r="G33" s="44"/>
      <c r="H33" s="44"/>
      <c r="I33" s="54"/>
      <c r="J33" s="44"/>
      <c r="K33" s="54"/>
      <c r="L33" s="44"/>
      <c r="M33" s="54"/>
      <c r="N33" s="44"/>
      <c r="O33" s="54"/>
      <c r="P33" s="44"/>
    </row>
    <row r="34" spans="1:16" s="38" customFormat="1" ht="24" customHeight="1">
      <c r="A34" s="36" t="s">
        <v>161</v>
      </c>
      <c r="B34" s="37">
        <v>6.1</v>
      </c>
      <c r="D34" s="78">
        <v>0</v>
      </c>
      <c r="E34" s="44">
        <v>0</v>
      </c>
      <c r="F34" s="78">
        <v>0</v>
      </c>
      <c r="G34" s="44">
        <v>0</v>
      </c>
      <c r="H34" s="78">
        <v>0</v>
      </c>
      <c r="I34" s="44">
        <v>0</v>
      </c>
      <c r="J34" s="78">
        <v>99786</v>
      </c>
      <c r="K34" s="44">
        <v>0</v>
      </c>
      <c r="L34" s="78">
        <v>0</v>
      </c>
      <c r="M34" s="44">
        <v>0</v>
      </c>
      <c r="N34" s="78">
        <f>-J34</f>
        <v>-99786</v>
      </c>
      <c r="O34" s="44"/>
      <c r="P34" s="78">
        <f>SUM(D34:N34)</f>
        <v>0</v>
      </c>
    </row>
    <row r="35" spans="1:16" s="38" customFormat="1" ht="20" customHeight="1">
      <c r="A35" s="36"/>
      <c r="B35" s="73"/>
      <c r="C35" s="35"/>
      <c r="D35" s="44"/>
      <c r="E35" s="54"/>
      <c r="F35" s="44"/>
      <c r="G35" s="44"/>
      <c r="H35" s="44"/>
      <c r="I35" s="54"/>
      <c r="J35" s="44"/>
      <c r="K35" s="54"/>
      <c r="L35" s="44"/>
      <c r="M35" s="54"/>
      <c r="N35" s="44"/>
      <c r="O35" s="54"/>
      <c r="P35" s="44"/>
    </row>
    <row r="36" spans="1:16" ht="24" customHeight="1" thickBot="1">
      <c r="A36" s="36" t="s">
        <v>192</v>
      </c>
      <c r="B36" s="63"/>
      <c r="C36" s="42"/>
      <c r="D36" s="79">
        <f>SUM(D27:D29,D32,D34)</f>
        <v>21183661</v>
      </c>
      <c r="E36" s="83"/>
      <c r="F36" s="79">
        <f>SUM(F27:F29,F32,F34)</f>
        <v>9627913</v>
      </c>
      <c r="G36" s="44"/>
      <c r="H36" s="79">
        <f>SUM(H27:H29,H32,H34)</f>
        <v>890</v>
      </c>
      <c r="I36" s="83"/>
      <c r="J36" s="79">
        <f>SUM(J27:J29,J32,J34)</f>
        <v>-1605702</v>
      </c>
      <c r="K36" s="83"/>
      <c r="L36" s="79">
        <f>SUM(L27:L29,L32,L34)</f>
        <v>768900</v>
      </c>
      <c r="M36" s="83"/>
      <c r="N36" s="79">
        <f>SUM(N27:N29,N32,N34)</f>
        <v>2661768</v>
      </c>
      <c r="O36" s="83"/>
      <c r="P36" s="79">
        <f>SUM(P27:P29,P32,P34)</f>
        <v>32637430</v>
      </c>
    </row>
    <row r="37" spans="1:16" ht="24" customHeight="1" thickTop="1">
      <c r="A37" s="36"/>
      <c r="B37" s="63"/>
      <c r="C37" s="42"/>
      <c r="D37" s="97">
        <f>+D36-[1]BS!$J61</f>
        <v>0</v>
      </c>
      <c r="E37" s="101"/>
      <c r="F37" s="97">
        <f>+F36-[1]BS!$J62</f>
        <v>0</v>
      </c>
      <c r="G37" s="101"/>
      <c r="H37" s="97">
        <f>+H36-[1]BS!$J63</f>
        <v>0</v>
      </c>
      <c r="I37" s="101"/>
      <c r="J37" s="97">
        <f>+J36-[1]BS!$J64</f>
        <v>1183632</v>
      </c>
      <c r="K37" s="101"/>
      <c r="L37" s="97">
        <f>+L36-[1]BS!$J67</f>
        <v>49000</v>
      </c>
      <c r="M37" s="101"/>
      <c r="N37" s="97">
        <f>+N36-[1]BS!$J68</f>
        <v>-528467</v>
      </c>
      <c r="O37" s="101"/>
      <c r="P37" s="97">
        <f>+P36-[1]BS!$J71</f>
        <v>704165</v>
      </c>
    </row>
    <row r="38" spans="1:16" ht="24" customHeight="1">
      <c r="A38" s="39"/>
      <c r="D38" s="40"/>
      <c r="E38" s="41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</row>
    <row r="39" spans="1:16" ht="24" customHeight="1">
      <c r="A39" s="36"/>
      <c r="D39" s="102" t="b">
        <f>D36=BS!$I$60</f>
        <v>1</v>
      </c>
      <c r="F39" s="102" t="b">
        <f>F36=BS!$I$61</f>
        <v>1</v>
      </c>
      <c r="H39" s="102" t="b">
        <f>H36=BS!$I$62</f>
        <v>1</v>
      </c>
      <c r="I39" s="40"/>
      <c r="J39" s="102" t="b">
        <f>J36=BS!$I$63</f>
        <v>1</v>
      </c>
      <c r="K39" s="40"/>
      <c r="L39" s="102" t="b">
        <f>L36=BS!$I$66</f>
        <v>1</v>
      </c>
      <c r="M39" s="40"/>
      <c r="N39" s="102" t="b">
        <f>N36=BS!$I$67</f>
        <v>1</v>
      </c>
      <c r="O39" s="40"/>
      <c r="P39" s="102" t="b">
        <f>P36=BS!$I$68</f>
        <v>1</v>
      </c>
    </row>
    <row r="40" spans="1:16" ht="24" customHeight="1">
      <c r="B40" s="61"/>
    </row>
  </sheetData>
  <mergeCells count="4">
    <mergeCell ref="D4:P4"/>
    <mergeCell ref="L5:N5"/>
    <mergeCell ref="L10:N10"/>
    <mergeCell ref="D13:P13"/>
  </mergeCells>
  <pageMargins left="0.8" right="0.8" top="0.48" bottom="0.5" header="0.5" footer="0.5"/>
  <pageSetup paperSize="9" scale="59" firstPageNumber="7" orientation="landscape" useFirstPageNumber="1" r:id="rId1"/>
  <headerFooter alignWithMargins="0">
    <oddFooter>&amp;L&amp;"Times New Roman,Regular"&amp;11  The accompanying notes form an integral part of the interim financial statements.
&amp;"ApFont,Regular"&amp;10
&amp;C&amp;"Times New Roman,Regular"&amp;11&amp;P</oddFooter>
  </headerFooter>
  <ignoredErrors>
    <ignoredError sqref="D24:P3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K93"/>
  <sheetViews>
    <sheetView showGridLines="0" tabSelected="1" view="pageBreakPreview" topLeftCell="A75" zoomScale="70" zoomScaleNormal="100" zoomScaleSheetLayoutView="70" zoomScalePageLayoutView="55" workbookViewId="0">
      <selection activeCell="D85" sqref="D85"/>
    </sheetView>
  </sheetViews>
  <sheetFormatPr defaultColWidth="10.90625" defaultRowHeight="22.65" customHeight="1"/>
  <cols>
    <col min="1" max="1" width="62.90625" style="32" customWidth="1"/>
    <col min="2" max="2" width="6.453125" style="38" customWidth="1"/>
    <col min="3" max="3" width="13.453125" style="32" customWidth="1"/>
    <col min="4" max="4" width="1.08984375" style="32" customWidth="1"/>
    <col min="5" max="5" width="13.453125" style="32" customWidth="1"/>
    <col min="6" max="6" width="1.08984375" style="42" customWidth="1"/>
    <col min="7" max="7" width="13.453125" style="32" customWidth="1"/>
    <col min="8" max="8" width="1.08984375" style="32" customWidth="1"/>
    <col min="9" max="9" width="13.453125" style="32" customWidth="1"/>
    <col min="10" max="12" width="10.90625" style="2"/>
    <col min="13" max="13" width="12.6328125" style="2" bestFit="1" customWidth="1"/>
    <col min="14" max="16384" width="10.90625" style="2"/>
  </cols>
  <sheetData>
    <row r="1" spans="1:9" ht="22.65" customHeight="1">
      <c r="A1" s="25" t="s">
        <v>131</v>
      </c>
      <c r="C1" s="28"/>
      <c r="D1" s="28"/>
      <c r="E1" s="28"/>
      <c r="F1" s="29"/>
      <c r="G1" s="28"/>
      <c r="H1" s="28"/>
      <c r="I1" s="28"/>
    </row>
    <row r="2" spans="1:9" ht="22.65" customHeight="1">
      <c r="A2" s="31" t="s">
        <v>163</v>
      </c>
      <c r="C2" s="28"/>
      <c r="D2" s="28"/>
      <c r="E2" s="28"/>
      <c r="F2" s="29"/>
      <c r="G2" s="28"/>
      <c r="H2" s="28"/>
      <c r="I2" s="28"/>
    </row>
    <row r="3" spans="1:9" ht="18" customHeight="1">
      <c r="A3" s="31"/>
      <c r="C3" s="28"/>
      <c r="D3" s="28"/>
      <c r="E3" s="28"/>
      <c r="F3" s="29"/>
      <c r="G3" s="28"/>
      <c r="H3" s="28"/>
      <c r="I3" s="28"/>
    </row>
    <row r="4" spans="1:9" ht="21.15" customHeight="1">
      <c r="A4" s="36"/>
      <c r="C4" s="123" t="s">
        <v>85</v>
      </c>
      <c r="D4" s="123"/>
      <c r="E4" s="123"/>
      <c r="F4" s="107"/>
      <c r="G4" s="123" t="s">
        <v>86</v>
      </c>
      <c r="H4" s="123"/>
      <c r="I4" s="123"/>
    </row>
    <row r="5" spans="1:9" ht="21.15" customHeight="1">
      <c r="A5" s="109"/>
      <c r="C5" s="123" t="s">
        <v>87</v>
      </c>
      <c r="D5" s="123"/>
      <c r="E5" s="123"/>
      <c r="F5" s="107"/>
      <c r="G5" s="123" t="s">
        <v>87</v>
      </c>
      <c r="H5" s="123"/>
      <c r="I5" s="123"/>
    </row>
    <row r="6" spans="1:9" ht="21.15" customHeight="1">
      <c r="A6" s="109"/>
      <c r="B6" s="109"/>
      <c r="C6" s="124" t="s">
        <v>183</v>
      </c>
      <c r="D6" s="125"/>
      <c r="E6" s="125"/>
      <c r="F6" s="107"/>
      <c r="G6" s="124" t="s">
        <v>183</v>
      </c>
      <c r="H6" s="125"/>
      <c r="I6" s="125"/>
    </row>
    <row r="7" spans="1:9" ht="21.15" customHeight="1">
      <c r="A7" s="109"/>
      <c r="B7" s="109"/>
      <c r="C7" s="124" t="s">
        <v>184</v>
      </c>
      <c r="D7" s="124"/>
      <c r="E7" s="124"/>
      <c r="F7" s="107"/>
      <c r="G7" s="124" t="s">
        <v>184</v>
      </c>
      <c r="H7" s="124"/>
      <c r="I7" s="124"/>
    </row>
    <row r="8" spans="1:9" ht="21.15" customHeight="1">
      <c r="A8" s="109"/>
      <c r="B8" s="108"/>
      <c r="C8" s="38">
        <v>2025</v>
      </c>
      <c r="D8" s="38"/>
      <c r="E8" s="38">
        <v>2024</v>
      </c>
      <c r="F8" s="38"/>
      <c r="G8" s="38">
        <v>2025</v>
      </c>
      <c r="H8" s="38"/>
      <c r="I8" s="38">
        <v>2024</v>
      </c>
    </row>
    <row r="9" spans="1:9" ht="21.15" customHeight="1">
      <c r="A9" s="109"/>
      <c r="B9" s="109"/>
      <c r="C9" s="122" t="s">
        <v>82</v>
      </c>
      <c r="D9" s="122"/>
      <c r="E9" s="122"/>
      <c r="F9" s="122"/>
      <c r="G9" s="122"/>
      <c r="H9" s="122"/>
      <c r="I9" s="122"/>
    </row>
    <row r="10" spans="1:9" ht="21.15" customHeight="1">
      <c r="A10" s="43" t="s">
        <v>39</v>
      </c>
      <c r="C10" s="109"/>
      <c r="D10" s="109"/>
      <c r="E10" s="109"/>
      <c r="G10" s="109"/>
      <c r="H10" s="109"/>
      <c r="I10" s="109"/>
    </row>
    <row r="11" spans="1:9" ht="21.15" customHeight="1">
      <c r="A11" s="109" t="s">
        <v>120</v>
      </c>
      <c r="C11" s="50">
        <f>PL!E33</f>
        <v>711453</v>
      </c>
      <c r="D11" s="109"/>
      <c r="E11" s="50">
        <f>PL!G33</f>
        <v>488921</v>
      </c>
      <c r="F11" s="50"/>
      <c r="G11" s="50">
        <f>PL!I33</f>
        <v>196208</v>
      </c>
      <c r="H11" s="109"/>
      <c r="I11" s="50">
        <f>PL!K33</f>
        <v>53984</v>
      </c>
    </row>
    <row r="12" spans="1:9" s="3" customFormat="1" ht="21.15" customHeight="1">
      <c r="A12" s="55" t="s">
        <v>133</v>
      </c>
      <c r="B12" s="108"/>
      <c r="C12" s="33"/>
      <c r="D12" s="33"/>
      <c r="E12" s="33"/>
      <c r="F12" s="56"/>
      <c r="G12" s="33"/>
      <c r="H12" s="56"/>
      <c r="I12" s="33"/>
    </row>
    <row r="13" spans="1:9" s="3" customFormat="1" ht="21.15" customHeight="1">
      <c r="A13" s="55" t="s">
        <v>134</v>
      </c>
      <c r="B13" s="108"/>
      <c r="C13" s="33"/>
      <c r="D13" s="33"/>
      <c r="E13" s="33"/>
      <c r="F13" s="56"/>
      <c r="G13" s="33"/>
      <c r="H13" s="56"/>
      <c r="I13" s="33"/>
    </row>
    <row r="14" spans="1:9" ht="21.15" customHeight="1">
      <c r="A14" s="48" t="s">
        <v>23</v>
      </c>
      <c r="C14" s="50">
        <v>135122</v>
      </c>
      <c r="D14" s="50"/>
      <c r="E14" s="50">
        <v>119494</v>
      </c>
      <c r="F14" s="50"/>
      <c r="G14" s="50">
        <v>2475</v>
      </c>
      <c r="H14" s="57"/>
      <c r="I14" s="50">
        <v>2255</v>
      </c>
    </row>
    <row r="15" spans="1:9" ht="21.15" customHeight="1">
      <c r="A15" s="48" t="s">
        <v>135</v>
      </c>
      <c r="C15" s="50">
        <f>+PL!E32</f>
        <v>192232</v>
      </c>
      <c r="D15" s="50"/>
      <c r="E15" s="50">
        <v>526603</v>
      </c>
      <c r="F15" s="50"/>
      <c r="G15" s="50">
        <f>+PL!I32</f>
        <v>0</v>
      </c>
      <c r="H15" s="57"/>
      <c r="I15" s="50">
        <v>0</v>
      </c>
    </row>
    <row r="16" spans="1:9" ht="21.15" customHeight="1">
      <c r="A16" s="48" t="s">
        <v>77</v>
      </c>
      <c r="C16" s="50">
        <v>16904</v>
      </c>
      <c r="D16" s="50"/>
      <c r="E16" s="50">
        <v>15699</v>
      </c>
      <c r="F16" s="50"/>
      <c r="G16" s="50">
        <v>2494</v>
      </c>
      <c r="H16" s="57"/>
      <c r="I16" s="50">
        <v>2299</v>
      </c>
    </row>
    <row r="17" spans="1:10" ht="21.15" customHeight="1">
      <c r="A17" s="48" t="s">
        <v>177</v>
      </c>
      <c r="C17" s="50">
        <v>2741</v>
      </c>
      <c r="D17" s="50"/>
      <c r="E17" s="50">
        <v>61839</v>
      </c>
      <c r="F17" s="50"/>
      <c r="G17" s="50">
        <v>0</v>
      </c>
      <c r="H17" s="57"/>
      <c r="I17" s="50">
        <v>0</v>
      </c>
    </row>
    <row r="18" spans="1:10" ht="21.15" customHeight="1">
      <c r="A18" s="48" t="s">
        <v>208</v>
      </c>
      <c r="C18" s="50">
        <v>-97023</v>
      </c>
      <c r="D18" s="50"/>
      <c r="E18" s="50">
        <v>-395555</v>
      </c>
      <c r="F18" s="50"/>
      <c r="G18" s="50">
        <v>-102087</v>
      </c>
      <c r="H18" s="57"/>
      <c r="I18" s="50">
        <v>0</v>
      </c>
    </row>
    <row r="19" spans="1:10" ht="21.15" customHeight="1">
      <c r="A19" s="48" t="s">
        <v>201</v>
      </c>
      <c r="C19" s="50">
        <v>-334</v>
      </c>
      <c r="D19" s="50"/>
      <c r="E19" s="50">
        <v>-5</v>
      </c>
      <c r="F19" s="50"/>
      <c r="G19" s="50">
        <v>0</v>
      </c>
      <c r="H19" s="57"/>
      <c r="I19" s="50">
        <v>0</v>
      </c>
    </row>
    <row r="20" spans="1:10" ht="21.15" customHeight="1">
      <c r="A20" s="48" t="s">
        <v>209</v>
      </c>
      <c r="C20" s="50">
        <v>-2159</v>
      </c>
      <c r="D20" s="50"/>
      <c r="E20" s="50">
        <v>204</v>
      </c>
      <c r="F20" s="50"/>
      <c r="G20" s="50">
        <v>0</v>
      </c>
      <c r="H20" s="57"/>
      <c r="I20" s="50">
        <v>36</v>
      </c>
    </row>
    <row r="21" spans="1:10" ht="21.15" customHeight="1">
      <c r="A21" s="48" t="s">
        <v>190</v>
      </c>
      <c r="C21" s="50">
        <f>-PL!E18</f>
        <v>0</v>
      </c>
      <c r="D21" s="50"/>
      <c r="E21" s="50">
        <v>-7350</v>
      </c>
      <c r="F21" s="50"/>
      <c r="G21" s="50">
        <f>-PL!I18</f>
        <v>0</v>
      </c>
      <c r="H21" s="50"/>
      <c r="I21" s="50">
        <v>0</v>
      </c>
    </row>
    <row r="22" spans="1:10" ht="21.15" customHeight="1">
      <c r="A22" s="48" t="s">
        <v>44</v>
      </c>
      <c r="C22" s="40">
        <f>-PL!E12</f>
        <v>-1671889</v>
      </c>
      <c r="D22" s="40"/>
      <c r="E22" s="40">
        <v>-1698880</v>
      </c>
      <c r="F22" s="40"/>
      <c r="G22" s="40">
        <f>-PL!I12</f>
        <v>56157</v>
      </c>
      <c r="H22" s="58"/>
      <c r="I22" s="40">
        <v>37674</v>
      </c>
    </row>
    <row r="23" spans="1:10" ht="21.15" customHeight="1">
      <c r="A23" s="48" t="s">
        <v>41</v>
      </c>
      <c r="C23" s="40">
        <f>-PL!E19</f>
        <v>-104624</v>
      </c>
      <c r="D23" s="40"/>
      <c r="E23" s="40">
        <v>-131919</v>
      </c>
      <c r="F23" s="40"/>
      <c r="G23" s="40">
        <f>-PL!I19</f>
        <v>-158397</v>
      </c>
      <c r="H23" s="58"/>
      <c r="I23" s="40">
        <v>-97164</v>
      </c>
    </row>
    <row r="24" spans="1:10" ht="21.15" customHeight="1">
      <c r="A24" s="109" t="s">
        <v>31</v>
      </c>
      <c r="C24" s="40">
        <v>2883195</v>
      </c>
      <c r="D24" s="40"/>
      <c r="E24" s="40">
        <v>2854191</v>
      </c>
      <c r="F24" s="40"/>
      <c r="G24" s="40">
        <v>0</v>
      </c>
      <c r="H24" s="58"/>
      <c r="I24" s="40">
        <v>0</v>
      </c>
    </row>
    <row r="25" spans="1:10" ht="21.15" customHeight="1">
      <c r="A25" s="48" t="s">
        <v>32</v>
      </c>
      <c r="C25" s="40">
        <v>-1766538</v>
      </c>
      <c r="D25" s="40"/>
      <c r="E25" s="40">
        <v>-1358490</v>
      </c>
      <c r="F25" s="40"/>
      <c r="G25" s="40">
        <v>-22026</v>
      </c>
      <c r="H25" s="58"/>
      <c r="I25" s="40">
        <f>-15768-6592</f>
        <v>-22360</v>
      </c>
      <c r="J25" s="4"/>
    </row>
    <row r="26" spans="1:10" ht="21.15" customHeight="1">
      <c r="A26" s="48" t="s">
        <v>164</v>
      </c>
      <c r="C26" s="40">
        <v>36625</v>
      </c>
      <c r="D26" s="40"/>
      <c r="E26" s="40">
        <v>0</v>
      </c>
      <c r="F26" s="40"/>
      <c r="G26" s="40">
        <v>9803</v>
      </c>
      <c r="H26" s="58"/>
      <c r="I26" s="40">
        <v>0</v>
      </c>
    </row>
    <row r="27" spans="1:10" ht="21.15" customHeight="1">
      <c r="A27" s="48" t="s">
        <v>64</v>
      </c>
      <c r="C27" s="53">
        <v>-14934</v>
      </c>
      <c r="D27" s="40"/>
      <c r="E27" s="53">
        <v>-18437</v>
      </c>
      <c r="F27" s="40"/>
      <c r="G27" s="53">
        <v>-1558</v>
      </c>
      <c r="H27" s="58"/>
      <c r="I27" s="53">
        <v>-1805</v>
      </c>
    </row>
    <row r="28" spans="1:10" ht="21.15" customHeight="1">
      <c r="A28" s="39" t="s">
        <v>136</v>
      </c>
      <c r="C28" s="50">
        <f>SUM(C11:C27)</f>
        <v>320771</v>
      </c>
      <c r="D28" s="109"/>
      <c r="E28" s="50">
        <f>SUM(E11:E27)</f>
        <v>456315</v>
      </c>
      <c r="F28" s="50"/>
      <c r="G28" s="50">
        <f>SUM(G11:G27)</f>
        <v>-16931</v>
      </c>
      <c r="H28" s="50"/>
      <c r="I28" s="50">
        <f>SUM(I11:I27)</f>
        <v>-25081</v>
      </c>
    </row>
    <row r="29" spans="1:10" ht="11.5" customHeight="1">
      <c r="A29" s="39"/>
      <c r="C29" s="50"/>
      <c r="D29" s="109"/>
      <c r="E29" s="50"/>
      <c r="F29" s="50"/>
      <c r="G29" s="50"/>
      <c r="H29" s="50"/>
      <c r="I29" s="50"/>
    </row>
    <row r="30" spans="1:10" ht="21.15" customHeight="1">
      <c r="A30" s="55" t="s">
        <v>139</v>
      </c>
      <c r="C30" s="109"/>
      <c r="D30" s="109"/>
      <c r="E30" s="109"/>
      <c r="F30" s="50"/>
      <c r="G30" s="109"/>
      <c r="H30" s="50"/>
      <c r="I30" s="109"/>
    </row>
    <row r="31" spans="1:10" ht="21.15" customHeight="1">
      <c r="A31" s="48" t="s">
        <v>7</v>
      </c>
      <c r="C31" s="50">
        <v>-4106889</v>
      </c>
      <c r="D31" s="50"/>
      <c r="E31" s="50">
        <v>10702055</v>
      </c>
      <c r="F31" s="50"/>
      <c r="G31" s="50">
        <v>4835284</v>
      </c>
      <c r="H31" s="40"/>
      <c r="I31" s="50">
        <v>-2765</v>
      </c>
    </row>
    <row r="32" spans="1:10" ht="21.15" customHeight="1">
      <c r="A32" s="39" t="s">
        <v>58</v>
      </c>
      <c r="B32" s="59"/>
      <c r="C32" s="50">
        <v>21898</v>
      </c>
      <c r="D32" s="50"/>
      <c r="E32" s="50">
        <v>-15668</v>
      </c>
      <c r="F32" s="50"/>
      <c r="G32" s="50">
        <v>0</v>
      </c>
      <c r="H32" s="40"/>
      <c r="I32" s="50">
        <v>0</v>
      </c>
    </row>
    <row r="33" spans="1:11" ht="21.15" customHeight="1">
      <c r="A33" s="48" t="s">
        <v>38</v>
      </c>
      <c r="C33" s="50">
        <v>-1446860</v>
      </c>
      <c r="D33" s="50"/>
      <c r="E33" s="50">
        <v>981578</v>
      </c>
      <c r="F33" s="50"/>
      <c r="G33" s="50">
        <v>0</v>
      </c>
      <c r="H33" s="40"/>
      <c r="I33" s="50">
        <v>0</v>
      </c>
    </row>
    <row r="34" spans="1:11" ht="21.15" customHeight="1">
      <c r="A34" s="48" t="s">
        <v>211</v>
      </c>
      <c r="C34" s="50">
        <v>3557</v>
      </c>
      <c r="D34" s="50"/>
      <c r="E34" s="50">
        <v>117196</v>
      </c>
      <c r="F34" s="50"/>
      <c r="G34" s="50">
        <v>0</v>
      </c>
      <c r="H34" s="40"/>
      <c r="I34" s="50">
        <v>0</v>
      </c>
    </row>
    <row r="35" spans="1:11" ht="21.15" customHeight="1">
      <c r="A35" s="48" t="s">
        <v>137</v>
      </c>
      <c r="C35" s="50">
        <v>30712</v>
      </c>
      <c r="D35" s="50"/>
      <c r="E35" s="50">
        <v>80636</v>
      </c>
      <c r="F35" s="50"/>
      <c r="G35" s="50">
        <v>0</v>
      </c>
      <c r="H35" s="40"/>
      <c r="I35" s="50">
        <v>0</v>
      </c>
    </row>
    <row r="36" spans="1:11" ht="21.15" customHeight="1">
      <c r="A36" s="48" t="s">
        <v>53</v>
      </c>
      <c r="C36" s="50">
        <v>-72601</v>
      </c>
      <c r="D36" s="50"/>
      <c r="E36" s="50">
        <v>-34109</v>
      </c>
      <c r="F36" s="50"/>
      <c r="G36" s="50">
        <v>0</v>
      </c>
      <c r="H36" s="40"/>
      <c r="I36" s="50">
        <v>0</v>
      </c>
    </row>
    <row r="37" spans="1:11" ht="21.15" customHeight="1">
      <c r="A37" s="48" t="s">
        <v>9</v>
      </c>
      <c r="C37" s="50">
        <v>207695</v>
      </c>
      <c r="D37" s="50"/>
      <c r="E37" s="50">
        <v>-150787</v>
      </c>
      <c r="F37" s="50"/>
      <c r="G37" s="50">
        <v>-9447</v>
      </c>
      <c r="H37" s="40"/>
      <c r="I37" s="50">
        <v>-5817</v>
      </c>
    </row>
    <row r="38" spans="1:11" ht="9.75" customHeight="1">
      <c r="A38" s="48"/>
      <c r="C38" s="50"/>
      <c r="D38" s="50"/>
      <c r="E38" s="50"/>
      <c r="F38" s="50"/>
      <c r="G38" s="50"/>
      <c r="H38" s="40"/>
      <c r="I38" s="50"/>
    </row>
    <row r="39" spans="1:11" ht="21.15" customHeight="1">
      <c r="A39" s="60" t="s">
        <v>140</v>
      </c>
      <c r="B39" s="59"/>
      <c r="C39" s="40"/>
      <c r="D39" s="40"/>
      <c r="E39" s="40"/>
      <c r="F39" s="40"/>
      <c r="G39" s="40"/>
      <c r="H39" s="58"/>
      <c r="I39" s="40"/>
    </row>
    <row r="40" spans="1:11" ht="21.15" customHeight="1">
      <c r="A40" s="48" t="s">
        <v>8</v>
      </c>
      <c r="B40" s="59"/>
      <c r="C40" s="50">
        <v>11539252</v>
      </c>
      <c r="D40" s="50"/>
      <c r="E40" s="50">
        <v>-6146722</v>
      </c>
      <c r="F40" s="41"/>
      <c r="G40" s="50">
        <v>0</v>
      </c>
      <c r="H40" s="112"/>
      <c r="I40" s="50">
        <v>0</v>
      </c>
    </row>
    <row r="41" spans="1:11" ht="21.15" customHeight="1">
      <c r="A41" s="48" t="s">
        <v>7</v>
      </c>
      <c r="B41" s="59"/>
      <c r="C41" s="50">
        <v>1537924</v>
      </c>
      <c r="D41" s="50"/>
      <c r="E41" s="40">
        <v>-1115019</v>
      </c>
      <c r="F41" s="40"/>
      <c r="G41" s="50">
        <v>0</v>
      </c>
      <c r="H41" s="58"/>
      <c r="I41" s="50">
        <v>3004000</v>
      </c>
    </row>
    <row r="42" spans="1:11" ht="21.15" customHeight="1">
      <c r="A42" s="109" t="s">
        <v>27</v>
      </c>
      <c r="B42" s="59"/>
      <c r="C42" s="50">
        <v>450847</v>
      </c>
      <c r="D42" s="50"/>
      <c r="E42" s="50">
        <v>288929</v>
      </c>
      <c r="F42" s="50"/>
      <c r="G42" s="40">
        <v>0</v>
      </c>
      <c r="H42" s="57"/>
      <c r="I42" s="40">
        <v>0</v>
      </c>
    </row>
    <row r="43" spans="1:11" ht="21.15" customHeight="1">
      <c r="A43" s="109" t="s">
        <v>49</v>
      </c>
      <c r="B43" s="59"/>
      <c r="C43" s="50">
        <v>-2990000</v>
      </c>
      <c r="D43" s="50"/>
      <c r="E43" s="50">
        <v>-7212000</v>
      </c>
      <c r="F43" s="41"/>
      <c r="G43" s="41">
        <v>-140000</v>
      </c>
      <c r="H43" s="112"/>
      <c r="I43" s="41">
        <f>-3206592+6592</f>
        <v>-3200000</v>
      </c>
      <c r="J43" s="4"/>
      <c r="K43" s="38"/>
    </row>
    <row r="44" spans="1:11" ht="21.15" customHeight="1">
      <c r="A44" s="48" t="s">
        <v>48</v>
      </c>
      <c r="C44" s="50">
        <v>-257258</v>
      </c>
      <c r="D44" s="50"/>
      <c r="E44" s="50">
        <v>-251809</v>
      </c>
      <c r="F44" s="50"/>
      <c r="G44" s="50">
        <v>-44562</v>
      </c>
      <c r="H44" s="57"/>
      <c r="I44" s="50">
        <v>-50767</v>
      </c>
      <c r="K44" s="4"/>
    </row>
    <row r="45" spans="1:11" ht="21.15" customHeight="1">
      <c r="A45" s="48" t="s">
        <v>65</v>
      </c>
      <c r="B45" s="59"/>
      <c r="C45" s="50">
        <v>-12768</v>
      </c>
      <c r="D45" s="50"/>
      <c r="E45" s="50">
        <v>-9008</v>
      </c>
      <c r="F45" s="41"/>
      <c r="G45" s="40">
        <v>0</v>
      </c>
      <c r="H45" s="112"/>
      <c r="I45" s="40">
        <v>0</v>
      </c>
    </row>
    <row r="46" spans="1:11" ht="21.15" customHeight="1">
      <c r="A46" s="48" t="s">
        <v>70</v>
      </c>
      <c r="B46" s="59"/>
      <c r="C46" s="50">
        <v>29700</v>
      </c>
      <c r="D46" s="50"/>
      <c r="E46" s="50">
        <v>17944</v>
      </c>
      <c r="F46" s="41"/>
      <c r="G46" s="40">
        <v>0</v>
      </c>
      <c r="H46" s="112"/>
      <c r="I46" s="40">
        <v>0</v>
      </c>
    </row>
    <row r="47" spans="1:11" ht="21.15" customHeight="1">
      <c r="A47" s="109" t="s">
        <v>54</v>
      </c>
      <c r="B47" s="59"/>
      <c r="C47" s="50">
        <v>0</v>
      </c>
      <c r="D47" s="50"/>
      <c r="E47" s="50">
        <v>93606</v>
      </c>
      <c r="F47" s="41"/>
      <c r="G47" s="40">
        <v>0</v>
      </c>
      <c r="H47" s="112"/>
      <c r="I47" s="40">
        <v>0</v>
      </c>
    </row>
    <row r="48" spans="1:11" ht="21.15" customHeight="1">
      <c r="A48" s="109" t="s">
        <v>81</v>
      </c>
      <c r="B48" s="59"/>
      <c r="C48" s="50">
        <v>66961</v>
      </c>
      <c r="D48" s="50"/>
      <c r="E48" s="50">
        <v>-123126</v>
      </c>
      <c r="F48" s="41"/>
      <c r="G48" s="40">
        <v>0</v>
      </c>
      <c r="H48" s="112"/>
      <c r="I48" s="40">
        <v>0</v>
      </c>
    </row>
    <row r="49" spans="1:9" ht="21.15" customHeight="1">
      <c r="A49" s="39" t="s">
        <v>10</v>
      </c>
      <c r="B49" s="59"/>
      <c r="C49" s="113">
        <v>237067</v>
      </c>
      <c r="D49" s="50"/>
      <c r="E49" s="50">
        <v>157088</v>
      </c>
      <c r="F49" s="41"/>
      <c r="G49" s="50">
        <v>-150</v>
      </c>
      <c r="H49" s="112"/>
      <c r="I49" s="50">
        <v>-1487</v>
      </c>
    </row>
    <row r="50" spans="1:9" ht="21.15" customHeight="1">
      <c r="A50" s="36" t="s">
        <v>203</v>
      </c>
      <c r="B50" s="59"/>
      <c r="C50" s="62">
        <f>SUM(C28:C49)</f>
        <v>5560008</v>
      </c>
      <c r="D50" s="36"/>
      <c r="E50" s="62">
        <f>SUM(E28:E49)</f>
        <v>-2162901</v>
      </c>
      <c r="F50" s="44"/>
      <c r="G50" s="62">
        <f>SUM(G28:G49)</f>
        <v>4624194</v>
      </c>
      <c r="H50" s="44"/>
      <c r="I50" s="62">
        <f>SUM(I28:I49)</f>
        <v>-281917</v>
      </c>
    </row>
    <row r="51" spans="1:9" ht="21.15" customHeight="1">
      <c r="A51" s="36"/>
      <c r="B51" s="59"/>
      <c r="C51" s="44"/>
      <c r="D51" s="36"/>
      <c r="E51" s="44"/>
      <c r="F51" s="44"/>
      <c r="G51" s="44"/>
      <c r="H51" s="44"/>
      <c r="I51" s="44"/>
    </row>
    <row r="52" spans="1:9" ht="22.65" customHeight="1">
      <c r="A52" s="25" t="s">
        <v>131</v>
      </c>
      <c r="C52" s="28"/>
      <c r="D52" s="28"/>
      <c r="E52" s="28"/>
      <c r="F52" s="29"/>
      <c r="G52" s="28"/>
      <c r="H52" s="28"/>
      <c r="I52" s="28"/>
    </row>
    <row r="53" spans="1:9" ht="22.65" customHeight="1">
      <c r="A53" s="31" t="s">
        <v>163</v>
      </c>
      <c r="C53" s="28"/>
      <c r="D53" s="28"/>
      <c r="E53" s="28"/>
      <c r="F53" s="29"/>
      <c r="G53" s="28"/>
      <c r="H53" s="28"/>
      <c r="I53" s="28"/>
    </row>
    <row r="54" spans="1:9" ht="21.15" customHeight="1">
      <c r="A54" s="31"/>
      <c r="C54" s="28"/>
      <c r="D54" s="28"/>
      <c r="E54" s="28"/>
      <c r="F54" s="29"/>
      <c r="G54" s="28"/>
      <c r="H54" s="28"/>
      <c r="I54" s="28"/>
    </row>
    <row r="55" spans="1:9" ht="23.15" customHeight="1">
      <c r="A55" s="36"/>
      <c r="C55" s="123" t="s">
        <v>85</v>
      </c>
      <c r="D55" s="123"/>
      <c r="E55" s="123"/>
      <c r="F55" s="107"/>
      <c r="G55" s="123" t="s">
        <v>86</v>
      </c>
      <c r="H55" s="123"/>
      <c r="I55" s="123"/>
    </row>
    <row r="56" spans="1:9" ht="23.15" customHeight="1">
      <c r="A56" s="109"/>
      <c r="C56" s="123" t="s">
        <v>87</v>
      </c>
      <c r="D56" s="123"/>
      <c r="E56" s="123"/>
      <c r="F56" s="107"/>
      <c r="G56" s="123" t="s">
        <v>87</v>
      </c>
      <c r="H56" s="123"/>
      <c r="I56" s="123"/>
    </row>
    <row r="57" spans="1:9" ht="23.15" customHeight="1">
      <c r="A57" s="109"/>
      <c r="B57" s="109"/>
      <c r="C57" s="124" t="s">
        <v>183</v>
      </c>
      <c r="D57" s="125"/>
      <c r="E57" s="125"/>
      <c r="F57" s="107"/>
      <c r="G57" s="124" t="s">
        <v>183</v>
      </c>
      <c r="H57" s="125"/>
      <c r="I57" s="125"/>
    </row>
    <row r="58" spans="1:9" ht="23.15" customHeight="1">
      <c r="A58" s="109"/>
      <c r="B58" s="109"/>
      <c r="C58" s="124" t="s">
        <v>184</v>
      </c>
      <c r="D58" s="124"/>
      <c r="E58" s="124"/>
      <c r="F58" s="107"/>
      <c r="G58" s="124" t="s">
        <v>184</v>
      </c>
      <c r="H58" s="124"/>
      <c r="I58" s="124"/>
    </row>
    <row r="59" spans="1:9" ht="23.15" customHeight="1">
      <c r="A59" s="109"/>
      <c r="B59" s="108"/>
      <c r="C59" s="38">
        <v>2025</v>
      </c>
      <c r="D59" s="38"/>
      <c r="E59" s="38">
        <v>2024</v>
      </c>
      <c r="F59" s="38"/>
      <c r="G59" s="38">
        <v>2025</v>
      </c>
      <c r="H59" s="38"/>
      <c r="I59" s="38">
        <v>2024</v>
      </c>
    </row>
    <row r="60" spans="1:9" ht="22.65" customHeight="1">
      <c r="A60" s="109"/>
      <c r="B60" s="109"/>
      <c r="C60" s="122" t="s">
        <v>82</v>
      </c>
      <c r="D60" s="122"/>
      <c r="E60" s="122"/>
      <c r="F60" s="122"/>
      <c r="G60" s="122"/>
      <c r="H60" s="122"/>
      <c r="I60" s="122"/>
    </row>
    <row r="61" spans="1:9" ht="23.15" customHeight="1">
      <c r="A61" s="43" t="s">
        <v>11</v>
      </c>
      <c r="C61" s="61"/>
      <c r="D61" s="109"/>
      <c r="E61" s="61"/>
      <c r="F61" s="114"/>
      <c r="G61" s="61"/>
      <c r="H61" s="115"/>
      <c r="I61" s="61"/>
    </row>
    <row r="62" spans="1:9" ht="23.15" customHeight="1">
      <c r="A62" s="39" t="s">
        <v>165</v>
      </c>
      <c r="B62" s="61"/>
      <c r="C62" s="40">
        <v>67197</v>
      </c>
      <c r="D62" s="40"/>
      <c r="E62" s="40">
        <v>83820</v>
      </c>
      <c r="F62" s="58"/>
      <c r="G62" s="40">
        <v>0</v>
      </c>
      <c r="H62" s="41"/>
      <c r="I62" s="40">
        <v>0</v>
      </c>
    </row>
    <row r="63" spans="1:9" ht="23.15" customHeight="1">
      <c r="A63" s="39" t="s">
        <v>166</v>
      </c>
      <c r="B63" s="61"/>
      <c r="C63" s="40">
        <v>103826</v>
      </c>
      <c r="D63" s="40"/>
      <c r="E63" s="40">
        <v>131811</v>
      </c>
      <c r="F63" s="58"/>
      <c r="G63" s="40">
        <v>38397</v>
      </c>
      <c r="H63" s="41"/>
      <c r="I63" s="40">
        <v>57144</v>
      </c>
    </row>
    <row r="64" spans="1:9" ht="23.15" customHeight="1">
      <c r="A64" s="39" t="s">
        <v>167</v>
      </c>
      <c r="B64" s="61"/>
      <c r="C64" s="40">
        <v>0</v>
      </c>
      <c r="D64" s="40"/>
      <c r="E64" s="40">
        <v>0</v>
      </c>
      <c r="F64" s="58"/>
      <c r="G64" s="40">
        <v>120000</v>
      </c>
      <c r="H64" s="41"/>
      <c r="I64" s="40">
        <v>40020</v>
      </c>
    </row>
    <row r="65" spans="1:9" ht="23.15" customHeight="1">
      <c r="A65" s="39" t="s">
        <v>202</v>
      </c>
      <c r="B65" s="61"/>
      <c r="C65" s="40">
        <v>0</v>
      </c>
      <c r="D65" s="40"/>
      <c r="E65" s="40">
        <v>0</v>
      </c>
      <c r="F65" s="58"/>
      <c r="G65" s="40">
        <v>-5000000</v>
      </c>
      <c r="H65" s="41"/>
      <c r="I65" s="40">
        <v>0</v>
      </c>
    </row>
    <row r="66" spans="1:9" ht="23.15" customHeight="1">
      <c r="A66" s="39" t="s">
        <v>168</v>
      </c>
      <c r="B66" s="61"/>
      <c r="C66" s="40">
        <v>-5992352</v>
      </c>
      <c r="D66" s="40"/>
      <c r="E66" s="40">
        <v>-45430</v>
      </c>
      <c r="F66" s="58"/>
      <c r="G66" s="40">
        <v>0</v>
      </c>
      <c r="H66" s="41"/>
      <c r="I66" s="40">
        <v>0</v>
      </c>
    </row>
    <row r="67" spans="1:9" ht="23.15" customHeight="1">
      <c r="A67" s="109" t="s">
        <v>169</v>
      </c>
      <c r="B67" s="61"/>
      <c r="C67" s="40"/>
      <c r="D67" s="40"/>
      <c r="E67" s="40"/>
      <c r="F67" s="58"/>
      <c r="G67" s="40"/>
      <c r="H67" s="41"/>
      <c r="I67" s="40"/>
    </row>
    <row r="68" spans="1:9" ht="23.15" customHeight="1">
      <c r="A68" s="109" t="s">
        <v>138</v>
      </c>
      <c r="B68" s="61"/>
      <c r="C68" s="40">
        <v>0</v>
      </c>
      <c r="D68" s="40"/>
      <c r="E68" s="40">
        <v>79176</v>
      </c>
      <c r="F68" s="58"/>
      <c r="G68" s="40">
        <v>0</v>
      </c>
      <c r="H68" s="41"/>
      <c r="I68" s="40">
        <v>0</v>
      </c>
    </row>
    <row r="69" spans="1:9" ht="23.15" customHeight="1">
      <c r="A69" s="39" t="s">
        <v>169</v>
      </c>
      <c r="C69" s="40"/>
      <c r="D69" s="40"/>
      <c r="E69" s="40"/>
      <c r="F69" s="109"/>
      <c r="G69" s="40"/>
      <c r="H69" s="109"/>
      <c r="I69" s="40"/>
    </row>
    <row r="70" spans="1:9" ht="23.15" customHeight="1">
      <c r="A70" s="39" t="s">
        <v>170</v>
      </c>
      <c r="C70" s="40">
        <v>0</v>
      </c>
      <c r="D70" s="40"/>
      <c r="E70" s="40">
        <v>1227350</v>
      </c>
      <c r="F70" s="40"/>
      <c r="G70" s="40">
        <v>0</v>
      </c>
      <c r="H70" s="41"/>
      <c r="I70" s="40">
        <v>0</v>
      </c>
    </row>
    <row r="71" spans="1:9" ht="23.15" customHeight="1">
      <c r="A71" s="39" t="s">
        <v>171</v>
      </c>
      <c r="B71" s="61"/>
      <c r="C71" s="40"/>
      <c r="D71" s="40"/>
      <c r="E71" s="40"/>
      <c r="F71" s="58"/>
      <c r="G71" s="40"/>
      <c r="H71" s="41"/>
      <c r="I71" s="40"/>
    </row>
    <row r="72" spans="1:9" ht="23.15" customHeight="1">
      <c r="A72" s="39" t="s">
        <v>67</v>
      </c>
      <c r="B72" s="59"/>
      <c r="C72" s="50">
        <v>548577</v>
      </c>
      <c r="D72" s="40"/>
      <c r="E72" s="50">
        <v>789547</v>
      </c>
      <c r="F72" s="58"/>
      <c r="G72" s="50">
        <v>219057</v>
      </c>
      <c r="H72" s="41"/>
      <c r="I72" s="40">
        <v>186400</v>
      </c>
    </row>
    <row r="73" spans="1:9" ht="23.15" customHeight="1">
      <c r="A73" s="109" t="s">
        <v>172</v>
      </c>
      <c r="B73" s="110"/>
      <c r="C73" s="50">
        <v>-65010</v>
      </c>
      <c r="D73" s="40"/>
      <c r="E73" s="50">
        <v>-64668</v>
      </c>
      <c r="F73" s="58"/>
      <c r="G73" s="50">
        <v>0</v>
      </c>
      <c r="H73" s="41"/>
      <c r="I73" s="50">
        <v>0</v>
      </c>
    </row>
    <row r="74" spans="1:9" ht="23.15" customHeight="1">
      <c r="A74" s="109" t="s">
        <v>66</v>
      </c>
      <c r="B74" s="110"/>
      <c r="C74" s="50">
        <v>334</v>
      </c>
      <c r="D74" s="40"/>
      <c r="E74" s="50">
        <v>17</v>
      </c>
      <c r="F74" s="58"/>
      <c r="G74" s="50">
        <v>0</v>
      </c>
      <c r="H74" s="41"/>
      <c r="I74" s="40">
        <v>0</v>
      </c>
    </row>
    <row r="75" spans="1:9" ht="23.15" customHeight="1">
      <c r="A75" s="39" t="s">
        <v>173</v>
      </c>
      <c r="B75" s="59"/>
      <c r="C75" s="50">
        <v>-61834</v>
      </c>
      <c r="D75" s="40"/>
      <c r="E75" s="50">
        <v>-57091</v>
      </c>
      <c r="F75" s="58"/>
      <c r="G75" s="50">
        <v>0</v>
      </c>
      <c r="H75" s="41"/>
      <c r="I75" s="50">
        <v>0</v>
      </c>
    </row>
    <row r="76" spans="1:9" ht="23.15" customHeight="1">
      <c r="A76" s="36" t="s">
        <v>204</v>
      </c>
      <c r="B76" s="59"/>
      <c r="C76" s="116">
        <f>SUM(C62:C75)</f>
        <v>-5399262</v>
      </c>
      <c r="D76" s="36"/>
      <c r="E76" s="116">
        <f>SUM(E62:E75)</f>
        <v>2144532</v>
      </c>
      <c r="F76" s="54"/>
      <c r="G76" s="116">
        <f>SUM(G62:G75)</f>
        <v>-4622546</v>
      </c>
      <c r="H76" s="44"/>
      <c r="I76" s="116">
        <f>SUM(I62:I75)</f>
        <v>283564</v>
      </c>
    </row>
    <row r="77" spans="1:9" ht="21.15" customHeight="1">
      <c r="A77" s="36"/>
      <c r="B77" s="59"/>
      <c r="C77" s="50"/>
      <c r="D77" s="109"/>
      <c r="E77" s="50"/>
      <c r="F77" s="50"/>
      <c r="G77" s="50"/>
      <c r="H77" s="40"/>
      <c r="I77" s="50"/>
    </row>
    <row r="78" spans="1:9" ht="23.15" customHeight="1">
      <c r="A78" s="43" t="s">
        <v>22</v>
      </c>
      <c r="B78" s="59"/>
      <c r="C78" s="39"/>
      <c r="D78" s="109"/>
      <c r="E78" s="39"/>
      <c r="F78" s="50"/>
      <c r="G78" s="39"/>
      <c r="H78" s="40"/>
      <c r="I78" s="39"/>
    </row>
    <row r="79" spans="1:9" ht="23.15" customHeight="1">
      <c r="A79" s="109" t="s">
        <v>68</v>
      </c>
      <c r="B79" s="59"/>
      <c r="C79" s="50">
        <v>-71398</v>
      </c>
      <c r="D79" s="50"/>
      <c r="E79" s="50">
        <v>-63584</v>
      </c>
      <c r="F79" s="50"/>
      <c r="G79" s="50">
        <v>-1648</v>
      </c>
      <c r="H79" s="57"/>
      <c r="I79" s="50">
        <v>-1648</v>
      </c>
    </row>
    <row r="80" spans="1:9" ht="23.15" hidden="1" customHeight="1">
      <c r="A80" s="109" t="s">
        <v>63</v>
      </c>
      <c r="B80" s="110">
        <v>16</v>
      </c>
      <c r="C80" s="40"/>
      <c r="D80" s="50"/>
      <c r="E80" s="40"/>
      <c r="F80" s="57"/>
      <c r="G80" s="40"/>
      <c r="H80" s="112"/>
      <c r="I80" s="40"/>
    </row>
    <row r="81" spans="1:9" ht="23.15" customHeight="1">
      <c r="A81" s="36" t="s">
        <v>80</v>
      </c>
      <c r="B81" s="59"/>
      <c r="C81" s="116">
        <f>SUM(C79:C80)</f>
        <v>-71398</v>
      </c>
      <c r="D81" s="36"/>
      <c r="E81" s="116">
        <f>SUM(E79:E80)</f>
        <v>-63584</v>
      </c>
      <c r="F81" s="54"/>
      <c r="G81" s="116">
        <f>SUM(G79:G80)</f>
        <v>-1648</v>
      </c>
      <c r="H81" s="44"/>
      <c r="I81" s="116">
        <f>SUM(I79:I80)</f>
        <v>-1648</v>
      </c>
    </row>
    <row r="82" spans="1:9" ht="21.15" customHeight="1">
      <c r="A82" s="36"/>
      <c r="B82" s="59"/>
      <c r="C82" s="54"/>
      <c r="D82" s="36"/>
      <c r="E82" s="54"/>
      <c r="F82" s="54"/>
      <c r="G82" s="54"/>
      <c r="H82" s="44"/>
      <c r="I82" s="54"/>
    </row>
    <row r="83" spans="1:9" ht="23.15" customHeight="1">
      <c r="A83" s="36" t="s">
        <v>182</v>
      </c>
      <c r="B83" s="61"/>
      <c r="C83" s="44">
        <f>C50+C76+C81</f>
        <v>89348</v>
      </c>
      <c r="D83" s="36"/>
      <c r="E83" s="44">
        <f>E50+E76+E81</f>
        <v>-81953</v>
      </c>
      <c r="F83" s="44"/>
      <c r="G83" s="44">
        <f>G50+G76+G81</f>
        <v>0</v>
      </c>
      <c r="H83" s="44"/>
      <c r="I83" s="44">
        <f>I50+I76+I81</f>
        <v>-1</v>
      </c>
    </row>
    <row r="84" spans="1:9" ht="23.15" customHeight="1">
      <c r="A84" s="109" t="s">
        <v>174</v>
      </c>
      <c r="B84" s="59"/>
      <c r="C84" s="53">
        <f>BS!G10</f>
        <v>643423</v>
      </c>
      <c r="D84" s="40"/>
      <c r="E84" s="53">
        <v>691505</v>
      </c>
      <c r="F84" s="40"/>
      <c r="G84" s="53">
        <f>BS!K10</f>
        <v>10</v>
      </c>
      <c r="H84" s="58"/>
      <c r="I84" s="53">
        <v>10</v>
      </c>
    </row>
    <row r="85" spans="1:9" ht="23.15" customHeight="1" thickBot="1">
      <c r="A85" s="36" t="s">
        <v>191</v>
      </c>
      <c r="B85" s="59"/>
      <c r="C85" s="117">
        <f>SUM(C83:C84)</f>
        <v>732771</v>
      </c>
      <c r="D85" s="36"/>
      <c r="E85" s="117">
        <f>SUM(E83:E84)</f>
        <v>609552</v>
      </c>
      <c r="F85" s="44"/>
      <c r="G85" s="117">
        <f>SUM(G83:G84)</f>
        <v>10</v>
      </c>
      <c r="H85" s="44"/>
      <c r="I85" s="117">
        <f>SUM(I83:I84)</f>
        <v>9</v>
      </c>
    </row>
    <row r="86" spans="1:9" ht="21.15" customHeight="1" thickTop="1">
      <c r="A86" s="109"/>
      <c r="B86" s="59"/>
      <c r="C86" s="2"/>
      <c r="D86" s="118"/>
      <c r="E86" s="119"/>
      <c r="F86" s="120"/>
      <c r="G86" s="2"/>
      <c r="H86" s="89"/>
      <c r="I86" s="119"/>
    </row>
    <row r="87" spans="1:9" ht="23.15" customHeight="1">
      <c r="A87" s="36" t="s">
        <v>175</v>
      </c>
      <c r="B87" s="59"/>
      <c r="C87" s="39"/>
      <c r="D87" s="109"/>
      <c r="E87" s="39"/>
      <c r="F87" s="121"/>
      <c r="G87" s="39"/>
      <c r="H87" s="115"/>
      <c r="I87" s="39"/>
    </row>
    <row r="88" spans="1:9" ht="23.15" customHeight="1">
      <c r="A88" s="109" t="s">
        <v>176</v>
      </c>
      <c r="B88" s="59"/>
      <c r="C88" s="39"/>
      <c r="D88" s="109"/>
      <c r="E88" s="39"/>
      <c r="F88" s="121"/>
      <c r="G88" s="39"/>
      <c r="H88" s="115"/>
      <c r="I88" s="39"/>
    </row>
    <row r="89" spans="1:9" ht="23.15" customHeight="1">
      <c r="A89" s="109" t="s">
        <v>178</v>
      </c>
      <c r="B89" s="59"/>
      <c r="C89" s="6">
        <v>10670</v>
      </c>
      <c r="D89" s="41"/>
      <c r="E89" s="6">
        <v>29496</v>
      </c>
      <c r="F89" s="41"/>
      <c r="G89" s="6">
        <v>0</v>
      </c>
      <c r="H89" s="41"/>
      <c r="I89" s="6">
        <v>0</v>
      </c>
    </row>
    <row r="90" spans="1:9" ht="22.65" customHeight="1">
      <c r="B90" s="59"/>
      <c r="C90" s="52"/>
      <c r="D90" s="111"/>
      <c r="E90" s="52"/>
      <c r="F90" s="111"/>
      <c r="G90" s="52"/>
      <c r="H90" s="111"/>
      <c r="I90" s="52"/>
    </row>
    <row r="91" spans="1:9" ht="22.65" customHeight="1">
      <c r="B91" s="32"/>
      <c r="F91" s="32"/>
    </row>
    <row r="92" spans="1:9" ht="22.65" customHeight="1">
      <c r="B92" s="32"/>
      <c r="F92" s="32"/>
    </row>
    <row r="93" spans="1:9" ht="22.65" customHeight="1">
      <c r="C93" s="104" t="b">
        <f>+C85=BS!E10</f>
        <v>1</v>
      </c>
      <c r="D93" s="105"/>
      <c r="E93" s="105"/>
      <c r="F93" s="106"/>
      <c r="G93" s="104" t="b">
        <f>+G85=BS!I10</f>
        <v>1</v>
      </c>
    </row>
  </sheetData>
  <mergeCells count="18">
    <mergeCell ref="C57:E57"/>
    <mergeCell ref="G57:I57"/>
    <mergeCell ref="C58:E58"/>
    <mergeCell ref="G58:I58"/>
    <mergeCell ref="C60:I60"/>
    <mergeCell ref="C5:E5"/>
    <mergeCell ref="G5:I5"/>
    <mergeCell ref="C4:E4"/>
    <mergeCell ref="G4:I4"/>
    <mergeCell ref="C6:E6"/>
    <mergeCell ref="G6:I6"/>
    <mergeCell ref="C56:E56"/>
    <mergeCell ref="G56:I56"/>
    <mergeCell ref="C7:E7"/>
    <mergeCell ref="G7:I7"/>
    <mergeCell ref="C9:I9"/>
    <mergeCell ref="C55:E55"/>
    <mergeCell ref="G55:I55"/>
  </mergeCells>
  <printOptions gridLinesSet="0"/>
  <pageMargins left="0.7" right="0.7" top="0.48" bottom="0.5" header="0.5" footer="0.5"/>
  <pageSetup paperSize="9" scale="70" firstPageNumber="8" orientation="portrait" useFirstPageNumber="1" r:id="rId1"/>
  <headerFooter>
    <oddFooter>&amp;L&amp;"Times New Roman,Regular"&amp;11  The accompanying notes are an integral part of these interim financial statemetns.
&amp;C&amp;"Times New Roman,Regular"&amp;11&amp;P</oddFooter>
  </headerFooter>
  <rowBreaks count="1" manualBreakCount="1">
    <brk id="51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datasnipper xmlns="http://datasnipper" workbookId="7d380994-9ec2-44df-a03b-6548396ff3a7" dataSnipperSheetDeleted="false" guid="760be251-32c2-4f09-9497-d29a72977613" revision="2">
  <settings xmlns="" guid="b52792e5-2b08-42f3-b2fd-98816924a9cb">
    <setting type="boolean" value="True" name="embed-documents" guid="cd3df18b-1616-4b88-9d35-a4f90559dfd2"/>
  </settings>
</datasnipper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02F744B6AB0E488F94EEE936AD8398" ma:contentTypeVersion="3" ma:contentTypeDescription="Create a new document." ma:contentTypeScope="" ma:versionID="fd9cf6c43fde9ec7b6a51e9aea4fa87c">
  <xsd:schema xmlns:xsd="http://www.w3.org/2001/XMLSchema" xmlns:xs="http://www.w3.org/2001/XMLSchema" xmlns:p="http://schemas.microsoft.com/office/2006/metadata/properties" xmlns:ns2="b4514ad8-9f16-4601-afec-2654cddb2dc3" targetNamespace="http://schemas.microsoft.com/office/2006/metadata/properties" ma:root="true" ma:fieldsID="d6a4a22065a876272978a44dce6c2ce2" ns2:_="">
    <xsd:import namespace="b4514ad8-9f16-4601-afec-2654cddb2d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14ad8-9f16-4601-afec-2654cddb2d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9F39D6-9711-4649-A10E-564F72685D66}">
  <ds:schemaRefs>
    <ds:schemaRef ds:uri="http://datasnipper"/>
    <ds:schemaRef ds:uri=""/>
  </ds:schemaRefs>
</ds:datastoreItem>
</file>

<file path=customXml/itemProps2.xml><?xml version="1.0" encoding="utf-8"?>
<ds:datastoreItem xmlns:ds="http://schemas.openxmlformats.org/officeDocument/2006/customXml" ds:itemID="{82683B4B-9EA3-400B-A9CA-3959E8AF3E56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infopath/2007/PartnerControls"/>
    <ds:schemaRef ds:uri="e1b29e63-cb00-4e0f-a4e0-e053b2fac137"/>
    <ds:schemaRef ds:uri="http://purl.org/dc/dcmitype/"/>
    <ds:schemaRef ds:uri="c8215002-3c96-47bf-bb64-0b266ea9f73b"/>
    <ds:schemaRef ds:uri="http://schemas.microsoft.com/office/2006/metadata/properties"/>
    <ds:schemaRef ds:uri="http://schemas.microsoft.com/sharepoint/v3"/>
    <ds:schemaRef ds:uri="f6ba49b0-bcda-4796-8236-5b5cc1493ace"/>
    <ds:schemaRef ds:uri="4243d5be-521d-4052-81ca-f0f31ea6f2da"/>
  </ds:schemaRefs>
</ds:datastoreItem>
</file>

<file path=customXml/itemProps3.xml><?xml version="1.0" encoding="utf-8"?>
<ds:datastoreItem xmlns:ds="http://schemas.openxmlformats.org/officeDocument/2006/customXml" ds:itemID="{943890C8-FCB0-45A0-8778-6936A9CC2A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514ad8-9f16-4601-afec-2654cddb2d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039384B-98B8-4637-909F-C868F13D38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SC - Conso</vt:lpstr>
      <vt:lpstr>SC - LHFG </vt:lpstr>
      <vt:lpstr>CF</vt:lpstr>
      <vt:lpstr>BS!Print_Area</vt:lpstr>
      <vt:lpstr>CF!Print_Area</vt:lpstr>
      <vt:lpstr>PL!Print_Area</vt:lpstr>
      <vt:lpstr>'SC - Conso'!Print_Area</vt:lpstr>
      <vt:lpstr>'SC - LHFG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Kornsiri, Chongaksorn</cp:lastModifiedBy>
  <cp:lastPrinted>2025-05-13T02:35:07Z</cp:lastPrinted>
  <dcterms:created xsi:type="dcterms:W3CDTF">1999-05-15T03:54:17Z</dcterms:created>
  <dcterms:modified xsi:type="dcterms:W3CDTF">2025-05-13T02:35:11Z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ContentTypeId">
    <vt:lpwstr>0x0101005302F744B6AB0E488F94EEE936AD8398</vt:lpwstr>
  </property>
</Properties>
</file>