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3.xml" ContentType="application/vnd.openxmlformats-officedocument.drawing+xml"/>
  <Override PartName="/xl/customProperty6.bin" ContentType="application/vnd.openxmlformats-officedocument.spreadsheetml.customProperty"/>
  <Override PartName="/xl/drawings/drawing4.xml" ContentType="application/vnd.openxmlformats-officedocument.drawing+xml"/>
  <Override PartName="/xl/customProperty7.bin" ContentType="application/vnd.openxmlformats-officedocument.spreadsheetml.customProperty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A2588209-F181-4DB8-AF28-6D98F16EF760}" xr6:coauthVersionLast="47" xr6:coauthVersionMax="47" xr10:uidLastSave="{00000000-0000-0000-0000-000000000000}"/>
  <bookViews>
    <workbookView xWindow="-110" yWindow="-110" windowWidth="19420" windowHeight="11500" tabRatio="789" activeTab="6" xr2:uid="{00000000-000D-0000-FFFF-FFFF00000000}"/>
  </bookViews>
  <sheets>
    <sheet name="BS7-8" sheetId="1" r:id="rId1"/>
    <sheet name="PL9-10" sheetId="2" r:id="rId2"/>
    <sheet name="SC - Conso 11" sheetId="8" r:id="rId3"/>
    <sheet name="SC - Conso 12" sheetId="3" r:id="rId4"/>
    <sheet name="SC - LHFG 13" sheetId="9" r:id="rId5"/>
    <sheet name="SC - LHFG 14" sheetId="5" r:id="rId6"/>
    <sheet name="CF15-16" sheetId="7" r:id="rId7"/>
  </sheets>
  <definedNames>
    <definedName name="_xlnm.Print_Area" localSheetId="0">'BS7-8'!$A$1:$L$74</definedName>
    <definedName name="_xlnm.Print_Area" localSheetId="6">'CF15-16'!$A$1:$K$103</definedName>
    <definedName name="_xlnm.Print_Area" localSheetId="1">'PL9-10'!$A$1:$K$77</definedName>
    <definedName name="_xlnm.Print_Area" localSheetId="2">'SC - Conso 11'!$A$1:$X$31</definedName>
    <definedName name="_xlnm.Print_Area" localSheetId="3">'SC - Conso 12'!$A$1:$X$31</definedName>
    <definedName name="_xlnm.Print_Area" localSheetId="4">'SC - LHFG 13'!$A$1:$P$31</definedName>
    <definedName name="_xlnm.Print_Area" localSheetId="5">'SC - LHFG 14'!$A$1:$P$31</definedName>
    <definedName name="Z_6EF2B98A_6161_493F_9B91_EAD61A0BF780_.wvu.PrintArea" localSheetId="0" hidden="1">'BS7-8'!$A$1:$L$74</definedName>
    <definedName name="Z_6EF2B98A_6161_493F_9B91_EAD61A0BF780_.wvu.PrintArea" localSheetId="6" hidden="1">'CF15-16'!$A$1:$K$101</definedName>
    <definedName name="Z_6EF2B98A_6161_493F_9B91_EAD61A0BF780_.wvu.PrintArea" localSheetId="1" hidden="1">'PL9-10'!$A$1:$K$77</definedName>
    <definedName name="Z_6EF2B98A_6161_493F_9B91_EAD61A0BF780_.wvu.PrintArea" localSheetId="2" hidden="1">'SC - Conso 11'!$A$1:$X$31</definedName>
    <definedName name="Z_6EF2B98A_6161_493F_9B91_EAD61A0BF780_.wvu.PrintArea" localSheetId="3" hidden="1">'SC - Conso 12'!$A$1:$X$31</definedName>
    <definedName name="Z_6EF2B98A_6161_493F_9B91_EAD61A0BF780_.wvu.PrintArea" localSheetId="4" hidden="1">'SC - LHFG 13'!$A$1:$P$31</definedName>
    <definedName name="Z_6EF2B98A_6161_493F_9B91_EAD61A0BF780_.wvu.PrintArea" localSheetId="5" hidden="1">'SC - LHFG 14'!$A$1:$P$31</definedName>
    <definedName name="Z_A74BE8A6_8D9C_4185_A73D_A7B802F83B95_.wvu.PrintArea" localSheetId="0" hidden="1">'BS7-8'!$A$1:$L$74</definedName>
    <definedName name="Z_A74BE8A6_8D9C_4185_A73D_A7B802F83B95_.wvu.PrintArea" localSheetId="6" hidden="1">'CF15-16'!$A$1:$K$101</definedName>
    <definedName name="Z_A74BE8A6_8D9C_4185_A73D_A7B802F83B95_.wvu.PrintArea" localSheetId="1" hidden="1">'PL9-10'!$A$1:$K$77</definedName>
    <definedName name="Z_A74BE8A6_8D9C_4185_A73D_A7B802F83B95_.wvu.PrintArea" localSheetId="2" hidden="1">'SC - Conso 11'!$A$1:$X$31</definedName>
    <definedName name="Z_A74BE8A6_8D9C_4185_A73D_A7B802F83B95_.wvu.PrintArea" localSheetId="3" hidden="1">'SC - Conso 12'!$A$1:$X$31</definedName>
    <definedName name="Z_A74BE8A6_8D9C_4185_A73D_A7B802F83B95_.wvu.PrintArea" localSheetId="4" hidden="1">'SC - LHFG 13'!$A$1:$P$31</definedName>
    <definedName name="Z_A74BE8A6_8D9C_4185_A73D_A7B802F83B95_.wvu.PrintArea" localSheetId="5" hidden="1">'SC - LHFG 14'!$A$1:$P$31</definedName>
    <definedName name="Z_CB5C2BDC_A7CF_4817_955D_94D1BF91D2E1_.wvu.PrintArea" localSheetId="0" hidden="1">'BS7-8'!$A$1:$L$74</definedName>
    <definedName name="Z_CB5C2BDC_A7CF_4817_955D_94D1BF91D2E1_.wvu.PrintArea" localSheetId="6" hidden="1">'CF15-16'!$A$1:$K$101</definedName>
    <definedName name="Z_CB5C2BDC_A7CF_4817_955D_94D1BF91D2E1_.wvu.PrintArea" localSheetId="1" hidden="1">'PL9-10'!$A$1:$K$77</definedName>
    <definedName name="Z_CB5C2BDC_A7CF_4817_955D_94D1BF91D2E1_.wvu.PrintArea" localSheetId="2" hidden="1">'SC - Conso 11'!$A$1:$X$31</definedName>
    <definedName name="Z_CB5C2BDC_A7CF_4817_955D_94D1BF91D2E1_.wvu.PrintArea" localSheetId="3" hidden="1">'SC - Conso 12'!$A$1:$X$31</definedName>
    <definedName name="Z_CB5C2BDC_A7CF_4817_955D_94D1BF91D2E1_.wvu.PrintArea" localSheetId="4" hidden="1">'SC - LHFG 13'!$A$1:$P$31</definedName>
    <definedName name="Z_CB5C2BDC_A7CF_4817_955D_94D1BF91D2E1_.wvu.PrintArea" localSheetId="5" hidden="1">'SC - LHFG 14'!$A$1:$P$31</definedName>
    <definedName name="Z_CF2FBE64_4A0E_4AE6_8C28_24903C1AE2E4_.wvu.PrintArea" localSheetId="0" hidden="1">'BS7-8'!$A$1:$L$74</definedName>
    <definedName name="Z_CF2FBE64_4A0E_4AE6_8C28_24903C1AE2E4_.wvu.PrintArea" localSheetId="6" hidden="1">'CF15-16'!$A$1:$K$101</definedName>
    <definedName name="Z_CF2FBE64_4A0E_4AE6_8C28_24903C1AE2E4_.wvu.PrintArea" localSheetId="1" hidden="1">'PL9-10'!$A$1:$K$77</definedName>
    <definedName name="Z_CF2FBE64_4A0E_4AE6_8C28_24903C1AE2E4_.wvu.PrintArea" localSheetId="2" hidden="1">'SC - Conso 11'!$A$1:$X$31</definedName>
    <definedName name="Z_CF2FBE64_4A0E_4AE6_8C28_24903C1AE2E4_.wvu.PrintArea" localSheetId="3" hidden="1">'SC - Conso 12'!$A$1:$X$31</definedName>
    <definedName name="Z_CF2FBE64_4A0E_4AE6_8C28_24903C1AE2E4_.wvu.PrintArea" localSheetId="4" hidden="1">'SC - LHFG 13'!$A$1:$P$31</definedName>
    <definedName name="Z_CF2FBE64_4A0E_4AE6_8C28_24903C1AE2E4_.wvu.PrintArea" localSheetId="5" hidden="1">'SC - LHFG 14'!$A$1:$P$31</definedName>
    <definedName name="งบดุลหลักพัน" localSheetId="6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6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6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6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6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6">#REF!</definedName>
    <definedName name="ท.กำไรสะสมพัน" localSheetId="1">#REF!</definedName>
    <definedName name="ท.กำไรสะสมพัน">#REF!</definedName>
    <definedName name="ท.กำไรสะสมสต." localSheetId="6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6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6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6">#REF!</definedName>
    <definedName name="ทงบดุลบาทสต." localSheetId="1">#REF!</definedName>
    <definedName name="ทงบดุลบาทสต.">#REF!</definedName>
  </definedNames>
  <calcPr calcId="191029"/>
  <customWorkbookViews>
    <customWorkbookView name="Tanakorn, Vanaiampikul - Personal View" guid="{CB5C2BDC-A7CF-4817-955D-94D1BF91D2E1}" mergeInterval="0" personalView="1" maximized="1" xWindow="2869" yWindow="-11" windowWidth="2902" windowHeight="1570" tabRatio="719" activeSheetId="7" showComments="commIndAndComment"/>
    <customWorkbookView name="Kornsiri, Chongaksorn - Personal View" guid="{CF2FBE64-4A0E-4AE6-8C28-24903C1AE2E4}" mergeInterval="0" personalView="1" maximized="1" xWindow="-11" yWindow="-11" windowWidth="1942" windowHeight="1150" tabRatio="719" activeSheetId="7"/>
    <customWorkbookView name="Sermsab, Pornpipat - Personal View" guid="{6EF2B98A-6161-493F-9B91-EAD61A0BF780}" mergeInterval="0" personalView="1" maximized="1" xWindow="-11" yWindow="-11" windowWidth="1942" windowHeight="1150" tabRatio="719" activeSheetId="1"/>
    <customWorkbookView name="Nuttamon, Tepwong - Personal View" guid="{A74BE8A6-8D9C-4185-A73D-A7B802F83B95}" mergeInterval="0" personalView="1" maximized="1" xWindow="-11" yWindow="-11" windowWidth="1942" windowHeight="1150" tabRatio="71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7" l="1"/>
  <c r="I23" i="7"/>
  <c r="E89" i="7"/>
  <c r="I89" i="7"/>
  <c r="I90" i="7" s="1"/>
  <c r="E24" i="7" l="1"/>
  <c r="E23" i="7"/>
  <c r="E14" i="7"/>
  <c r="G39" i="7"/>
  <c r="N27" i="9"/>
  <c r="N23" i="9"/>
  <c r="R27" i="8"/>
  <c r="R18" i="8"/>
  <c r="E60" i="2"/>
  <c r="J69" i="1" l="1"/>
  <c r="J71" i="1" s="1"/>
  <c r="F69" i="1"/>
  <c r="F71" i="1" s="1"/>
  <c r="L67" i="1" l="1"/>
  <c r="L26" i="9" s="1"/>
  <c r="N26" i="9" s="1"/>
  <c r="L63" i="1"/>
  <c r="L62" i="1"/>
  <c r="L61" i="1"/>
  <c r="V22" i="8"/>
  <c r="V22" i="3"/>
  <c r="H67" i="1"/>
  <c r="P26" i="8" s="1"/>
  <c r="R26" i="8" s="1"/>
  <c r="H63" i="1"/>
  <c r="H62" i="1"/>
  <c r="H61" i="1"/>
  <c r="N22" i="5"/>
  <c r="N22" i="9"/>
  <c r="L15" i="9"/>
  <c r="H15" i="9"/>
  <c r="F15" i="9"/>
  <c r="D15" i="9"/>
  <c r="R22" i="8"/>
  <c r="H15" i="8"/>
  <c r="F15" i="8"/>
  <c r="D15" i="8"/>
  <c r="P26" i="9" l="1"/>
  <c r="L24" i="9"/>
  <c r="L29" i="9" s="1"/>
  <c r="L30" i="9" s="1"/>
  <c r="H24" i="9"/>
  <c r="F24" i="9"/>
  <c r="F29" i="9" s="1"/>
  <c r="F30" i="9" s="1"/>
  <c r="D24" i="9"/>
  <c r="N19" i="9"/>
  <c r="L19" i="9"/>
  <c r="J19" i="9"/>
  <c r="H19" i="9"/>
  <c r="F19" i="9"/>
  <c r="D19" i="9"/>
  <c r="P18" i="9"/>
  <c r="P19" i="9" s="1"/>
  <c r="N27" i="8"/>
  <c r="N26" i="8"/>
  <c r="T26" i="8" s="1"/>
  <c r="X26" i="8" s="1"/>
  <c r="P24" i="8"/>
  <c r="H24" i="8"/>
  <c r="F24" i="8"/>
  <c r="D24" i="8"/>
  <c r="V24" i="8"/>
  <c r="V19" i="8"/>
  <c r="P19" i="8"/>
  <c r="L19" i="8"/>
  <c r="J19" i="8"/>
  <c r="H19" i="8"/>
  <c r="F19" i="8"/>
  <c r="D19" i="8"/>
  <c r="R19" i="8"/>
  <c r="N18" i="8"/>
  <c r="N19" i="8" s="1"/>
  <c r="H29" i="9" l="1"/>
  <c r="H30" i="9" s="1"/>
  <c r="D29" i="9"/>
  <c r="D30" i="9" s="1"/>
  <c r="D29" i="8"/>
  <c r="D30" i="8" s="1"/>
  <c r="F29" i="8"/>
  <c r="F30" i="8" s="1"/>
  <c r="H29" i="8"/>
  <c r="H30" i="8" s="1"/>
  <c r="T18" i="8"/>
  <c r="T19" i="8" s="1"/>
  <c r="T27" i="8"/>
  <c r="X27" i="8" s="1"/>
  <c r="P27" i="9"/>
  <c r="X18" i="8" l="1"/>
  <c r="X19" i="8" s="1"/>
  <c r="R18" i="3"/>
  <c r="L27" i="3"/>
  <c r="R23" i="3"/>
  <c r="H30" i="3" l="1"/>
  <c r="F30" i="3"/>
  <c r="D30" i="3"/>
  <c r="J27" i="5" l="1"/>
  <c r="L29" i="5"/>
  <c r="L30" i="5" l="1"/>
  <c r="H30" i="5"/>
  <c r="F30" i="5"/>
  <c r="D30" i="5"/>
  <c r="I31" i="2" l="1"/>
  <c r="E31" i="2"/>
  <c r="H29" i="3"/>
  <c r="F29" i="3"/>
  <c r="D29" i="3"/>
  <c r="N26" i="5"/>
  <c r="P26" i="5" s="1"/>
  <c r="N26" i="3"/>
  <c r="I11" i="2" l="1"/>
  <c r="E11" i="2"/>
  <c r="F27" i="1"/>
  <c r="K90" i="7" l="1"/>
  <c r="G90" i="7"/>
  <c r="K84" i="7"/>
  <c r="I84" i="7"/>
  <c r="G84" i="7"/>
  <c r="N27" i="3" l="1"/>
  <c r="V24" i="3"/>
  <c r="P24" i="3"/>
  <c r="H24" i="3"/>
  <c r="F24" i="3"/>
  <c r="D24" i="3"/>
  <c r="V19" i="3"/>
  <c r="V29" i="3" s="1"/>
  <c r="H70" i="1" s="1"/>
  <c r="R19" i="3"/>
  <c r="P19" i="3"/>
  <c r="L19" i="3"/>
  <c r="J19" i="3"/>
  <c r="H19" i="3"/>
  <c r="F19" i="3"/>
  <c r="D19" i="3"/>
  <c r="N18" i="3"/>
  <c r="T18" i="3" s="1"/>
  <c r="N15" i="3"/>
  <c r="N27" i="5"/>
  <c r="L24" i="5"/>
  <c r="H24" i="5"/>
  <c r="F24" i="5"/>
  <c r="D24" i="5"/>
  <c r="N19" i="5"/>
  <c r="L19" i="5"/>
  <c r="J19" i="5"/>
  <c r="H19" i="5"/>
  <c r="H29" i="5" s="1"/>
  <c r="F19" i="5"/>
  <c r="F29" i="5" s="1"/>
  <c r="D19" i="5"/>
  <c r="P18" i="5"/>
  <c r="P19" i="5" s="1"/>
  <c r="P15" i="5"/>
  <c r="V30" i="3" l="1"/>
  <c r="V15" i="8"/>
  <c r="V29" i="8" s="1"/>
  <c r="V30" i="8" s="1"/>
  <c r="P27" i="5"/>
  <c r="D29" i="5"/>
  <c r="N19" i="3"/>
  <c r="X18" i="3"/>
  <c r="X19" i="3" s="1"/>
  <c r="T19" i="3"/>
  <c r="R27" i="3"/>
  <c r="T15" i="3"/>
  <c r="T27" i="3" l="1"/>
  <c r="X15" i="3"/>
  <c r="X27" i="3" l="1"/>
  <c r="F33" i="2"/>
  <c r="G14" i="2" l="1"/>
  <c r="K14" i="2"/>
  <c r="K11" i="2"/>
  <c r="G11" i="2"/>
  <c r="K60" i="2"/>
  <c r="J23" i="5" s="1"/>
  <c r="G60" i="2"/>
  <c r="L23" i="3" s="1"/>
  <c r="G52" i="2"/>
  <c r="J23" i="3" s="1"/>
  <c r="K31" i="2"/>
  <c r="G31" i="2"/>
  <c r="G21" i="2" l="1"/>
  <c r="G33" i="2" s="1"/>
  <c r="K21" i="2"/>
  <c r="G61" i="2"/>
  <c r="G35" i="2" l="1"/>
  <c r="G65" i="2" s="1"/>
  <c r="R22" i="3" s="1"/>
  <c r="G10" i="7"/>
  <c r="G29" i="7" s="1"/>
  <c r="G53" i="7" s="1"/>
  <c r="G92" i="7" s="1"/>
  <c r="G94" i="7" s="1"/>
  <c r="E93" i="7" s="1"/>
  <c r="L54" i="1"/>
  <c r="J54" i="1"/>
  <c r="J72" i="1" s="1"/>
  <c r="H54" i="1"/>
  <c r="F54" i="1"/>
  <c r="F72" i="1" s="1"/>
  <c r="L27" i="1"/>
  <c r="J27" i="1"/>
  <c r="H27" i="1"/>
  <c r="I14" i="2" l="1"/>
  <c r="I21" i="2" s="1"/>
  <c r="E14" i="2"/>
  <c r="E21" i="2" s="1"/>
  <c r="E84" i="7" l="1"/>
  <c r="L23" i="8" l="1"/>
  <c r="L24" i="8" s="1"/>
  <c r="L24" i="3"/>
  <c r="L29" i="3" s="1"/>
  <c r="L15" i="8" s="1"/>
  <c r="E90" i="7"/>
  <c r="I60" i="2"/>
  <c r="K52" i="2"/>
  <c r="K61" i="2" s="1"/>
  <c r="I52" i="2"/>
  <c r="E52" i="2"/>
  <c r="J23" i="8" s="1"/>
  <c r="L29" i="8" l="1"/>
  <c r="J24" i="5"/>
  <c r="J29" i="5" s="1"/>
  <c r="L64" i="1" s="1"/>
  <c r="N23" i="3"/>
  <c r="J24" i="3"/>
  <c r="J29" i="3" s="1"/>
  <c r="J15" i="8" s="1"/>
  <c r="N15" i="8" s="1"/>
  <c r="E61" i="2"/>
  <c r="I61" i="2"/>
  <c r="J23" i="9" s="1"/>
  <c r="J30" i="5" l="1"/>
  <c r="J15" i="9"/>
  <c r="P23" i="5"/>
  <c r="J24" i="9"/>
  <c r="J29" i="9" s="1"/>
  <c r="J30" i="9" s="1"/>
  <c r="P23" i="9"/>
  <c r="N23" i="8"/>
  <c r="J24" i="8"/>
  <c r="J29" i="8" s="1"/>
  <c r="T23" i="3"/>
  <c r="X23" i="3" s="1"/>
  <c r="N24" i="3"/>
  <c r="N29" i="3" s="1"/>
  <c r="N30" i="3" l="1"/>
  <c r="H64" i="1"/>
  <c r="T23" i="8"/>
  <c r="X23" i="8" s="1"/>
  <c r="N24" i="8"/>
  <c r="N29" i="8" s="1"/>
  <c r="N30" i="8" s="1"/>
  <c r="G67" i="2"/>
  <c r="G62" i="2"/>
  <c r="E33" i="2"/>
  <c r="E10" i="7" s="1"/>
  <c r="I33" i="2"/>
  <c r="K33" i="2"/>
  <c r="K10" i="7" s="1"/>
  <c r="K29" i="7" s="1"/>
  <c r="K53" i="7" s="1"/>
  <c r="K92" i="7" s="1"/>
  <c r="K94" i="7" s="1"/>
  <c r="I93" i="7" s="1"/>
  <c r="I35" i="2" l="1"/>
  <c r="I10" i="7"/>
  <c r="I29" i="7" s="1"/>
  <c r="I53" i="7" s="1"/>
  <c r="I92" i="7" s="1"/>
  <c r="I94" i="7" s="1"/>
  <c r="I95" i="7" s="1"/>
  <c r="E35" i="2"/>
  <c r="E29" i="7"/>
  <c r="E53" i="7" s="1"/>
  <c r="E92" i="7" s="1"/>
  <c r="G72" i="2"/>
  <c r="K35" i="2"/>
  <c r="I62" i="2" l="1"/>
  <c r="I72" i="2" s="1"/>
  <c r="N24" i="9"/>
  <c r="P22" i="9"/>
  <c r="P24" i="9" s="1"/>
  <c r="T22" i="8"/>
  <c r="R24" i="8"/>
  <c r="E94" i="7"/>
  <c r="K62" i="2"/>
  <c r="K72" i="2" s="1"/>
  <c r="E62" i="2"/>
  <c r="T24" i="8" l="1"/>
  <c r="X22" i="8"/>
  <c r="X24" i="8" s="1"/>
  <c r="K67" i="2"/>
  <c r="I67" i="2"/>
  <c r="E72" i="2"/>
  <c r="E67" i="2"/>
  <c r="P22" i="5" l="1"/>
  <c r="P24" i="5" s="1"/>
  <c r="P29" i="5" s="1"/>
  <c r="P30" i="5" s="1"/>
  <c r="N24" i="5"/>
  <c r="T22" i="3"/>
  <c r="R24" i="3"/>
  <c r="N29" i="5" l="1"/>
  <c r="L68" i="1" s="1"/>
  <c r="L69" i="1" s="1"/>
  <c r="L71" i="1" s="1"/>
  <c r="L72" i="1" s="1"/>
  <c r="X22" i="3"/>
  <c r="X24" i="3" s="1"/>
  <c r="T24" i="3"/>
  <c r="N30" i="5" l="1"/>
  <c r="N15" i="9"/>
  <c r="P15" i="9" l="1"/>
  <c r="P29" i="9" s="1"/>
  <c r="P30" i="9" s="1"/>
  <c r="N29" i="9"/>
  <c r="N30" i="9" s="1"/>
  <c r="P29" i="3"/>
  <c r="P15" i="8" s="1"/>
  <c r="P29" i="8" s="1"/>
  <c r="P30" i="8" s="1"/>
  <c r="P30" i="3" l="1"/>
  <c r="R26" i="3"/>
  <c r="R29" i="3" s="1"/>
  <c r="H68" i="1" s="1"/>
  <c r="H69" i="1" s="1"/>
  <c r="H71" i="1" s="1"/>
  <c r="H72" i="1" s="1"/>
  <c r="R30" i="3" l="1"/>
  <c r="R15" i="8"/>
  <c r="T26" i="3"/>
  <c r="X26" i="3" l="1"/>
  <c r="X29" i="3" s="1"/>
  <c r="X30" i="3" s="1"/>
  <c r="T29" i="3"/>
  <c r="T30" i="3" s="1"/>
  <c r="R29" i="8"/>
  <c r="R30" i="8" s="1"/>
  <c r="T15" i="8"/>
  <c r="T29" i="8" l="1"/>
  <c r="T30" i="8" s="1"/>
  <c r="X15" i="8"/>
  <c r="X29" i="8" s="1"/>
  <c r="X30" i="8" s="1"/>
</calcChain>
</file>

<file path=xl/sharedStrings.xml><?xml version="1.0" encoding="utf-8"?>
<sst xmlns="http://schemas.openxmlformats.org/spreadsheetml/2006/main" count="433" uniqueCount="242">
  <si>
    <t>Note</t>
  </si>
  <si>
    <t>Issued and</t>
  </si>
  <si>
    <t>paid-up share</t>
  </si>
  <si>
    <t>capital</t>
  </si>
  <si>
    <t>Unappropriated</t>
  </si>
  <si>
    <t>Interbank and money market items</t>
  </si>
  <si>
    <t>Deposits</t>
  </si>
  <si>
    <t xml:space="preserve">   Interbank and money market items</t>
  </si>
  <si>
    <t xml:space="preserve">   Deposits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</si>
  <si>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</si>
  <si>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</si>
  <si>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</si>
  <si>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</si>
  <si>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</si>
  <si>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</si>
  <si>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</si>
  <si>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Accrued expenses</t>
  </si>
  <si>
    <t>Other liabilities</t>
  </si>
  <si>
    <t>Total liabilities</t>
  </si>
  <si>
    <t>Share capital</t>
  </si>
  <si>
    <t>Retained earnings</t>
  </si>
  <si>
    <t xml:space="preserve">   Unappropriated</t>
  </si>
  <si>
    <t>Cash flows from financing activities</t>
  </si>
  <si>
    <t xml:space="preserve">      Depreciation and amortisation</t>
  </si>
  <si>
    <t>Consolidated financial statements</t>
  </si>
  <si>
    <t>Separate financial statements</t>
  </si>
  <si>
    <t>Total equity</t>
  </si>
  <si>
    <t xml:space="preserve">   Liabilities payable on demand</t>
  </si>
  <si>
    <t xml:space="preserve">Fees and service expenses </t>
  </si>
  <si>
    <t>Other operating expenses</t>
  </si>
  <si>
    <t>Total other operating expenses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</si>
  <si>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</si>
  <si>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</si>
  <si>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</si>
  <si>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</si>
  <si>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</si>
  <si>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Accrued interest receivables on investments</t>
  </si>
  <si>
    <t>Dividend income</t>
  </si>
  <si>
    <t xml:space="preserve">   Loans to customers</t>
  </si>
  <si>
    <t>Cash flows from operating activities</t>
  </si>
  <si>
    <t>Total operating income</t>
  </si>
  <si>
    <t xml:space="preserve">      Dividend income</t>
  </si>
  <si>
    <t>Statements of financial position</t>
  </si>
  <si>
    <t>Statements of cash flows</t>
  </si>
  <si>
    <t xml:space="preserve">Deferred tax assets </t>
  </si>
  <si>
    <t xml:space="preserve">      Net interest (income) expenses</t>
  </si>
  <si>
    <t>Revenue received in advance</t>
  </si>
  <si>
    <t>Derivative assets</t>
  </si>
  <si>
    <t xml:space="preserve">   Accrued expenses</t>
  </si>
  <si>
    <t xml:space="preserve">   Short-term debts issued and borrowings</t>
  </si>
  <si>
    <t>Net interest income (expenses)</t>
  </si>
  <si>
    <t>Net fees and service income (expenses)</t>
  </si>
  <si>
    <t>Securities business payables</t>
  </si>
  <si>
    <t xml:space="preserve">   Securities business receivables - cash accounts</t>
  </si>
  <si>
    <t xml:space="preserve">      21,183,660,594 ordinary shares of Baht 1 each</t>
  </si>
  <si>
    <t>Derivative liabilities</t>
  </si>
  <si>
    <t>Financial assets measured at fair value through profit or loss</t>
  </si>
  <si>
    <t xml:space="preserve">   Financial assets measured at fair value through profit or loss</t>
  </si>
  <si>
    <t>Liabilities payable on demand</t>
  </si>
  <si>
    <t>Provisions</t>
  </si>
  <si>
    <t>Supporting services income</t>
  </si>
  <si>
    <t xml:space="preserve">Income tax </t>
  </si>
  <si>
    <t>Dividend paid</t>
  </si>
  <si>
    <t xml:space="preserve">      Cash paid on income tax</t>
  </si>
  <si>
    <t xml:space="preserve">   Provisions</t>
  </si>
  <si>
    <t>Proceeds from disposal of equipment</t>
  </si>
  <si>
    <t xml:space="preserve">   designated at fair value through other comprehensive income</t>
  </si>
  <si>
    <t xml:space="preserve">Cash paid for lease liabilities </t>
  </si>
  <si>
    <t xml:space="preserve">   other comprehensive income</t>
  </si>
  <si>
    <t xml:space="preserve">   through other comprehensive income</t>
  </si>
  <si>
    <t xml:space="preserve">   Revenue received in advance</t>
  </si>
  <si>
    <t>income</t>
  </si>
  <si>
    <t>other comprehensive</t>
  </si>
  <si>
    <t xml:space="preserve">   at fair value through other comprehensive income</t>
  </si>
  <si>
    <t>Premium on treasury shares - common shares</t>
  </si>
  <si>
    <t>Premium on</t>
  </si>
  <si>
    <t>treasury shares</t>
  </si>
  <si>
    <t>- common shares</t>
  </si>
  <si>
    <t xml:space="preserve">      Provisions for employee benefits</t>
  </si>
  <si>
    <t xml:space="preserve">      Cash refund for income tax</t>
  </si>
  <si>
    <t>Receivables from Clearing House</t>
  </si>
  <si>
    <t>Expected credit losses</t>
  </si>
  <si>
    <t xml:space="preserve">   Securities business payables</t>
  </si>
  <si>
    <t>(in thousand Baht)</t>
  </si>
  <si>
    <t>31 December</t>
  </si>
  <si>
    <t xml:space="preserve">   Appropriated</t>
  </si>
  <si>
    <t>Consolidated</t>
  </si>
  <si>
    <t>Separate</t>
  </si>
  <si>
    <t>financial statements</t>
  </si>
  <si>
    <t>Balance as at 1 January 2024</t>
  </si>
  <si>
    <t>Interbank and money market items, net</t>
  </si>
  <si>
    <t>Investments, net</t>
  </si>
  <si>
    <t>Investments in subsidiaries, net</t>
  </si>
  <si>
    <t>Loans to customers and accrued interest receivables, net</t>
  </si>
  <si>
    <t>Investment properties, net</t>
  </si>
  <si>
    <t>Premises and equipment, net</t>
  </si>
  <si>
    <t>Right-of-use assets, net</t>
  </si>
  <si>
    <t>Other assets, net</t>
  </si>
  <si>
    <t>Liabilities and equity</t>
  </si>
  <si>
    <t>Liabilities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</si>
  <si>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</si>
  <si>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</si>
  <si>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</si>
  <si>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</si>
  <si>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</si>
  <si>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</si>
  <si>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</si>
  <si>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</si>
  <si>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  Legal reserve</t>
  </si>
  <si>
    <t>Non-controlling interests</t>
  </si>
  <si>
    <t>Equity holders of the parent</t>
  </si>
  <si>
    <t>Total liabilities and equity</t>
  </si>
  <si>
    <t>Statements of profit or loss and other comprehensive income</t>
  </si>
  <si>
    <t xml:space="preserve">   through profit or loss</t>
  </si>
  <si>
    <t xml:space="preserve">    Employee's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</si>
  <si>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</si>
  <si>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</si>
  <si>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</si>
  <si>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</si>
  <si>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</si>
  <si>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</si>
  <si>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</si>
  <si>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</si>
  <si>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</si>
  <si>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</si>
  <si>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</si>
  <si>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</si>
  <si>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</si>
  <si>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through other comprehensive income  </t>
  </si>
  <si>
    <t xml:space="preserve">   will not be reclassified subsequently to profit or loss</t>
  </si>
  <si>
    <t xml:space="preserve">Total other comprehensive income, net </t>
  </si>
  <si>
    <t>Total comprehensive income</t>
  </si>
  <si>
    <t>Net profit attributable to:</t>
  </si>
  <si>
    <t>Owners of the company</t>
  </si>
  <si>
    <t>Total comprehensive income attributable to:</t>
  </si>
  <si>
    <t>Earnings per share</t>
  </si>
  <si>
    <r>
      <t>Basic earnings per share</t>
    </r>
    <r>
      <rPr>
        <i/>
        <sz val="11"/>
        <rFont val="Times New Roman"/>
        <family val="1"/>
      </rPr>
      <t xml:space="preserve"> (in Baht)</t>
    </r>
  </si>
  <si>
    <t>Statements of changes in equity</t>
  </si>
  <si>
    <t>(Losses) gains on</t>
  </si>
  <si>
    <t>investments in</t>
  </si>
  <si>
    <t>equity instruments</t>
  </si>
  <si>
    <t>designated at</t>
  </si>
  <si>
    <t>fair value through</t>
  </si>
  <si>
    <t>Legal reserve</t>
  </si>
  <si>
    <t>share captial</t>
  </si>
  <si>
    <t>Transactions with owners, recorded direcly in equity</t>
  </si>
  <si>
    <t>Total transactions with owners, recorded direcly in equity</t>
  </si>
  <si>
    <t>Transfer to retained earnings</t>
  </si>
  <si>
    <t xml:space="preserve">   Net profit</t>
  </si>
  <si>
    <t xml:space="preserve">   Other comprehensive income</t>
  </si>
  <si>
    <t xml:space="preserve"> Non- </t>
  </si>
  <si>
    <t xml:space="preserve"> holders of </t>
  </si>
  <si>
    <t xml:space="preserve"> controlling </t>
  </si>
  <si>
    <t>the parent</t>
  </si>
  <si>
    <t xml:space="preserve"> interests </t>
  </si>
  <si>
    <t>LH Financial Group Public Company Limited and its Subsidiaries</t>
  </si>
  <si>
    <t>investments in debt</t>
  </si>
  <si>
    <t>instruments at</t>
  </si>
  <si>
    <t>Total other</t>
  </si>
  <si>
    <t>reserves</t>
  </si>
  <si>
    <t xml:space="preserve">Adjustments to reconcile profit from operations before </t>
  </si>
  <si>
    <t xml:space="preserve">   income tax to net cash receipts (payments) from operating activities</t>
  </si>
  <si>
    <t xml:space="preserve">      Expected credit losses </t>
  </si>
  <si>
    <t>Profit (loss) from operation before changes in operating assets and liabilities</t>
  </si>
  <si>
    <t xml:space="preserve">   Receivables from Clearing House</t>
  </si>
  <si>
    <t>(Decrease) increase in operating liabilities</t>
  </si>
  <si>
    <t>Interest received</t>
  </si>
  <si>
    <t>Dividends received</t>
  </si>
  <si>
    <t>Dividends received on investments in subsidiaries</t>
  </si>
  <si>
    <t xml:space="preserve">Proceeds from redemption of investments in debt instruments measured </t>
  </si>
  <si>
    <t xml:space="preserve">   at amortised cost</t>
  </si>
  <si>
    <t>Acquisition of investments in debt instruments measured at fair value through</t>
  </si>
  <si>
    <t xml:space="preserve">Proceeds from disposal and redemption of investments in debt instruments measured </t>
  </si>
  <si>
    <t>Proceeds from disposal and capital return of investments in equity instruments</t>
  </si>
  <si>
    <t>Acquisition of intangible assets</t>
  </si>
  <si>
    <t xml:space="preserve">Cash at 1 January </t>
  </si>
  <si>
    <t>Supplementary disclosures of cash flow information</t>
  </si>
  <si>
    <t>Non-cash transactions:</t>
  </si>
  <si>
    <t xml:space="preserve">   Dividend paid</t>
  </si>
  <si>
    <t>Decrease (increase) in operating assets</t>
  </si>
  <si>
    <t>Acquisition of premises and equipment</t>
  </si>
  <si>
    <t>For the year ended 31 December 2024</t>
  </si>
  <si>
    <t>Comprehensive income for the year</t>
  </si>
  <si>
    <t>Total comprehensive income for the year</t>
  </si>
  <si>
    <t>Balance as at 31 December 2024</t>
  </si>
  <si>
    <t>Year ended 31 December</t>
  </si>
  <si>
    <t>Cash at 31 December</t>
  </si>
  <si>
    <t>Goodwill and other intangible assets, net</t>
  </si>
  <si>
    <t>Transfer to legal reserve</t>
  </si>
  <si>
    <t xml:space="preserve">      Provisions for litigation</t>
  </si>
  <si>
    <t xml:space="preserve">Acquisition of investments in equity instruments measured at fair value </t>
  </si>
  <si>
    <t>Acquisition of investments in subsidiary</t>
  </si>
  <si>
    <t>Proceeds from unsubordinated debentures</t>
  </si>
  <si>
    <t>Properties for sale, net</t>
  </si>
  <si>
    <t xml:space="preserve">   Properties for sale</t>
  </si>
  <si>
    <t xml:space="preserve">   Increase in investments in equity instruments from debt-to-equity swap by the issuer</t>
  </si>
  <si>
    <t>For the year ended 31 December 2025</t>
  </si>
  <si>
    <t>Balance as at 1 January 2025</t>
  </si>
  <si>
    <t>Balance as at 31 December 2025</t>
  </si>
  <si>
    <t>Net gains (losses) on investments</t>
  </si>
  <si>
    <t xml:space="preserve">   Payables to Clearing House</t>
  </si>
  <si>
    <t>Gains on</t>
  </si>
  <si>
    <t>9, 30</t>
  </si>
  <si>
    <t>13, 30</t>
  </si>
  <si>
    <t>19, 30</t>
  </si>
  <si>
    <t>20, 30</t>
  </si>
  <si>
    <t>21, 30</t>
  </si>
  <si>
    <t>22, 30</t>
  </si>
  <si>
    <t>30, 32</t>
  </si>
  <si>
    <t>24, 30</t>
  </si>
  <si>
    <t>30, 35</t>
  </si>
  <si>
    <t>30, 36</t>
  </si>
  <si>
    <t>30, 38</t>
  </si>
  <si>
    <t xml:space="preserve">      (Gains) losses on financial instruments measured at fair value through profit or loss</t>
  </si>
  <si>
    <t xml:space="preserve">      (Gains) losses on sales of investments</t>
  </si>
  <si>
    <t>Payable to Clearing House</t>
  </si>
  <si>
    <t>-</t>
  </si>
  <si>
    <t xml:space="preserve">      Impairment loss on investment in subsidiaries</t>
  </si>
  <si>
    <t>Acquisition of financial assets measured at fair value through profit or loss</t>
  </si>
  <si>
    <t>Net cash provided by (used in) operating activities</t>
  </si>
  <si>
    <t xml:space="preserve">   Increase in payable on purchase of investments</t>
  </si>
  <si>
    <t>Collateral payables under the Credit Support Annex agreements</t>
  </si>
  <si>
    <t>Collateral receivables under the Credit Support Annex agreements</t>
  </si>
  <si>
    <t xml:space="preserve">    Supporting services expenses</t>
  </si>
  <si>
    <t>Gains on investments in equity instruments designated at fair value</t>
  </si>
  <si>
    <t>Gains on investments in debt instruments measured at fair value</t>
  </si>
  <si>
    <t>Net gains on financial instruments measured at fair value</t>
  </si>
  <si>
    <t>Actuarial losses on defined benefit plans</t>
  </si>
  <si>
    <t xml:space="preserve">   Collateral receivables under the Credit Support Annex agreements</t>
  </si>
  <si>
    <t xml:space="preserve">   Collateral payables under the Credit Support Annex agreements</t>
  </si>
  <si>
    <t xml:space="preserve">   Increase in receivable on sale of investments</t>
  </si>
  <si>
    <t>Net decrease in cash</t>
  </si>
  <si>
    <t>Net cash (used in) provided by financing activities</t>
  </si>
  <si>
    <t>Net cash (used in) provided by investing activities</t>
  </si>
  <si>
    <t>Acquisition of investments on debt instruments measured at amortised cost</t>
  </si>
  <si>
    <t xml:space="preserve">   (Decrease) increase in payable for purchase on acquisition of equipment and intangible assets</t>
  </si>
  <si>
    <t>8, 25, 30</t>
  </si>
  <si>
    <t>Securities business receivables - cash accounts, net</t>
  </si>
  <si>
    <t>Debts issued and borrowings, net</t>
  </si>
  <si>
    <t xml:space="preserve">      Impairment on other assets</t>
  </si>
  <si>
    <t xml:space="preserve">       Losses (gains) on disposal/write-off of premises and equipment and intangible assets</t>
  </si>
  <si>
    <t xml:space="preserve">      Gains losses on lease modification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</si>
</sst>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(* #,##0_);_(* \(#,##0\);_(* &quot;-&quot;??_);_(@_)"/>
    <numFmt numFmtId="167" formatCode="_(* #,##0_);_(* \(#,##0\);_(* &quot;-     &quot;??_);_(@_)"/>
    <numFmt numFmtId="168" formatCode="0.0%"/>
    <numFmt numFmtId="169" formatCode="0.0"/>
    <numFmt numFmtId="170" formatCode="_(* #,##0_);_(* \(#,##0\);_(* &quot;-          &quot;??_);_(@_)"/>
    <numFmt numFmtId="171" formatCode="_(* #,##0.00_);_(* \(#,##0.00\);_(* &quot;-&quot;_);_(@_)"/>
    <numFmt numFmtId="172" formatCode="_(* #,##0.000_);_(* \(#,##0.000\);_(* &quot;-&quot;_);_(@_)"/>
    <numFmt numFmtId="173" formatCode="#,##0.000;\-#,##0.000"/>
  </numFmts>
  <fonts count="2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sz val="11"/>
      <color theme="0"/>
      <name val="Aptos"/>
      <family val="2"/>
    </font>
    <font>
      <b/>
      <sz val="10"/>
      <color theme="0"/>
      <name val="Aptos"/>
      <family val="2"/>
      <charset val="222"/>
    </font>
    <font>
      <sz val="10"/>
      <color theme="0"/>
      <name val="Times New Roman"/>
      <family val="1"/>
      <charset val="222"/>
    </font>
    <font>
      <sz val="11"/>
      <color theme="1" tint="4.9989318521683403E-2"/>
      <name val="Times New Roman"/>
      <family val="1"/>
    </font>
    <font>
      <i/>
      <sz val="11"/>
      <color theme="1" tint="4.9989318521683403E-2"/>
      <name val="Times New Roman"/>
      <family val="1"/>
    </font>
    <font>
      <i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3">
    <xf numFmtId="0" fontId="0" fillId="0" borderId="0" xfId="0"/>
    <xf numFmtId="41" fontId="8" fillId="0" borderId="0" xfId="1" applyNumberFormat="1" applyFont="1" applyFill="1" applyAlignment="1">
      <alignment horizontal="centerContinuous" vertical="center"/>
    </xf>
    <xf numFmtId="41" fontId="8" fillId="0" borderId="0" xfId="1" applyNumberFormat="1" applyFont="1" applyFill="1" applyAlignment="1">
      <alignment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vertical="center"/>
    </xf>
    <xf numFmtId="41" fontId="10" fillId="0" borderId="0" xfId="1" applyNumberFormat="1" applyFont="1" applyFill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172" fontId="8" fillId="0" borderId="5" xfId="1" applyNumberFormat="1" applyFont="1" applyFill="1" applyBorder="1" applyAlignment="1">
      <alignment vertical="center"/>
    </xf>
    <xf numFmtId="172" fontId="8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Alignment="1">
      <alignment vertical="center"/>
    </xf>
    <xf numFmtId="170" fontId="9" fillId="0" borderId="0" xfId="1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1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41" fontId="8" fillId="0" borderId="0" xfId="0" applyNumberFormat="1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41" fontId="8" fillId="0" borderId="3" xfId="0" applyNumberFormat="1" applyFont="1" applyBorder="1" applyAlignment="1">
      <alignment horizontal="right" vertical="center"/>
    </xf>
    <xf numFmtId="41" fontId="7" fillId="0" borderId="7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37" fontId="15" fillId="0" borderId="0" xfId="0" applyNumberFormat="1" applyFont="1" applyAlignment="1">
      <alignment horizontal="center" vertical="center"/>
    </xf>
    <xf numFmtId="41" fontId="8" fillId="0" borderId="3" xfId="0" applyNumberFormat="1" applyFont="1" applyBorder="1" applyAlignment="1">
      <alignment vertical="center"/>
    </xf>
    <xf numFmtId="37" fontId="9" fillId="0" borderId="0" xfId="0" applyNumberFormat="1" applyFont="1" applyAlignment="1">
      <alignment vertical="center"/>
    </xf>
    <xf numFmtId="41" fontId="7" fillId="0" borderId="5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38" fontId="9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171" fontId="8" fillId="0" borderId="0" xfId="0" applyNumberFormat="1" applyFont="1" applyAlignment="1">
      <alignment horizontal="right" vertical="center"/>
    </xf>
    <xf numFmtId="38" fontId="9" fillId="0" borderId="0" xfId="0" applyNumberFormat="1" applyFont="1" applyAlignment="1">
      <alignment horizontal="left" vertical="center"/>
    </xf>
    <xf numFmtId="171" fontId="8" fillId="0" borderId="0" xfId="0" applyNumberFormat="1" applyFont="1" applyAlignment="1">
      <alignment vertical="center"/>
    </xf>
    <xf numFmtId="38" fontId="7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8" fontId="8" fillId="0" borderId="0" xfId="0" applyNumberFormat="1" applyFont="1" applyAlignment="1">
      <alignment horizontal="right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" vertical="center"/>
    </xf>
    <xf numFmtId="41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73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41" fontId="17" fillId="0" borderId="0" xfId="0" applyNumberFormat="1" applyFont="1" applyAlignment="1">
      <alignment horizontal="right" vertical="center"/>
    </xf>
    <xf numFmtId="41" fontId="17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right" vertical="center"/>
    </xf>
    <xf numFmtId="41" fontId="19" fillId="0" borderId="0" xfId="0" applyNumberFormat="1" applyFont="1" applyAlignment="1">
      <alignment vertical="center"/>
    </xf>
    <xf numFmtId="41" fontId="16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71" fontId="11" fillId="0" borderId="0" xfId="0" applyNumberFormat="1" applyFont="1" applyAlignment="1">
      <alignment horizontal="right" vertical="center"/>
    </xf>
    <xf numFmtId="0" fontId="8" fillId="0" borderId="0" xfId="0" applyFont="1"/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right"/>
    </xf>
    <xf numFmtId="41" fontId="8" fillId="0" borderId="0" xfId="1" applyNumberFormat="1" applyFont="1" applyAlignment="1">
      <alignment horizontal="right"/>
    </xf>
    <xf numFmtId="41" fontId="8" fillId="0" borderId="0" xfId="1" applyNumberFormat="1" applyFont="1"/>
    <xf numFmtId="0" fontId="13" fillId="0" borderId="0" xfId="0" applyFont="1"/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37" fontId="8" fillId="0" borderId="0" xfId="0" applyNumberFormat="1" applyFont="1" applyAlignment="1">
      <alignment horizontal="centerContinuous"/>
    </xf>
    <xf numFmtId="0" fontId="7" fillId="0" borderId="0" xfId="0" applyFont="1"/>
    <xf numFmtId="0" fontId="7" fillId="0" borderId="0" xfId="0" applyFont="1" applyAlignment="1">
      <alignment horizontal="center"/>
    </xf>
    <xf numFmtId="37" fontId="8" fillId="0" borderId="0" xfId="0" applyNumberFormat="1" applyFont="1"/>
    <xf numFmtId="37" fontId="8" fillId="0" borderId="0" xfId="0" applyNumberFormat="1" applyFont="1" applyAlignment="1">
      <alignment horizontal="right"/>
    </xf>
    <xf numFmtId="38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41" fontId="20" fillId="0" borderId="0" xfId="1" applyNumberFormat="1" applyFont="1" applyFill="1" applyBorder="1" applyAlignment="1">
      <alignment horizontal="right" vertical="center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>
      <alignment horizontal="center" vertical="center"/>
    </xf>
    <xf numFmtId="41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8" fontId="8" fillId="0" borderId="0" xfId="13" applyNumberFormat="1" applyFont="1" applyFill="1" applyAlignment="1">
      <alignment vertical="center"/>
    </xf>
    <xf numFmtId="41" fontId="8" fillId="0" borderId="0" xfId="12" applyNumberFormat="1" applyFont="1" applyFill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38" fontId="8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8" fillId="0" borderId="0" xfId="1" quotePrefix="1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14">
    <cellStyle name="Comma" xfId="1" builtinId="3"/>
    <cellStyle name="Comma 155" xfId="12" xr:uid="{C10C0C13-C608-46C0-AA78-7F4FA35099F6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" xfId="13" builtinId="5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941294</xdr:colOff>
      <xdr:row>30</xdr:row>
      <xdr:rowOff>62753</xdr:rowOff>
    </xdr:from>
    <xdr:to>
      <xdr:col>9</xdr:col>
      <xdr:colOff>943697</xdr:colOff>
      <xdr:row>36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49462B8-66E6-484C-9DC2-9DA650E01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325035" y="920675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860612</xdr:colOff>
      <xdr:row>0</xdr:row>
      <xdr:rowOff>44823</xdr:rowOff>
    </xdr:from>
    <xdr:to>
      <xdr:col>9</xdr:col>
      <xdr:colOff>863015</xdr:colOff>
      <xdr:row>3</xdr:row>
      <xdr:rowOff>197223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3DE7301-6E75-4699-8569-C4A474820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244353" y="4482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141193</xdr:colOff>
      <xdr:row>72</xdr:row>
      <xdr:rowOff>42134</xdr:rowOff>
    </xdr:from>
    <xdr:to>
      <xdr:col>8</xdr:col>
      <xdr:colOff>1792</xdr:colOff>
      <xdr:row>75</xdr:row>
      <xdr:rowOff>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B83384E4-F390-CAC8-815D-D83AF389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22911" y="20768534"/>
          <a:ext cx="280998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194983</xdr:colOff>
      <xdr:row>25</xdr:row>
      <xdr:rowOff>77993</xdr:rowOff>
    </xdr:from>
    <xdr:to>
      <xdr:col>3</xdr:col>
      <xdr:colOff>120576</xdr:colOff>
      <xdr:row>28</xdr:row>
      <xdr:rowOff>85613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BDA1A0E-8B79-6939-F0A6-0B1EB6FDA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190065" y="7697993"/>
          <a:ext cx="281222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41564</xdr:colOff>
      <xdr:row>38</xdr:row>
      <xdr:rowOff>83128</xdr:rowOff>
    </xdr:from>
    <xdr:to>
      <xdr:col>10</xdr:col>
      <xdr:colOff>230596</xdr:colOff>
      <xdr:row>45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D356B96-B624-48F1-8EAA-C18D2523F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60473" y="36049528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980704</xdr:colOff>
      <xdr:row>1</xdr:row>
      <xdr:rowOff>34637</xdr:rowOff>
    </xdr:from>
    <xdr:to>
      <xdr:col>10</xdr:col>
      <xdr:colOff>102936</xdr:colOff>
      <xdr:row>8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4F0CB4B-4768-4B80-BEA2-1DC3C06B8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726875" y="25028237"/>
          <a:ext cx="251857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1467394</xdr:colOff>
      <xdr:row>34</xdr:row>
      <xdr:rowOff>4355</xdr:rowOff>
    </xdr:from>
    <xdr:to>
      <xdr:col>2</xdr:col>
      <xdr:colOff>190500</xdr:colOff>
      <xdr:row>37</xdr:row>
      <xdr:rowOff>0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EF80E214-59B5-964E-BE49-F52CAF801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467394" y="34446755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4385BFA9-91BC-4BB3-83B0-E8F22DEB9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7605486" y="119743"/>
          <a:ext cx="255766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185057</xdr:colOff>
      <xdr:row>28</xdr:row>
      <xdr:rowOff>298268</xdr:rowOff>
    </xdr:from>
    <xdr:to>
      <xdr:col>9</xdr:col>
      <xdr:colOff>131717</xdr:colOff>
      <xdr:row>30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46E68DD9-8C35-41EB-A5F8-F5DD55BE7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6344557" y="8419918"/>
          <a:ext cx="2867660" cy="30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092CAAF7-2F83-4AA9-A690-2405E3AB5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7459436" y="119743"/>
          <a:ext cx="255766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185057</xdr:colOff>
      <xdr:row>28</xdr:row>
      <xdr:rowOff>298268</xdr:rowOff>
    </xdr:from>
    <xdr:to>
      <xdr:col>9</xdr:col>
      <xdr:colOff>131717</xdr:colOff>
      <xdr:row>30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8BB36495-E446-4CA2-A6E5-CECC1777A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6198507" y="8172268"/>
          <a:ext cx="2867660" cy="30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302560</xdr:colOff>
      <xdr:row>55</xdr:row>
      <xdr:rowOff>69028</xdr:rowOff>
    </xdr:from>
    <xdr:to>
      <xdr:col>8</xdr:col>
      <xdr:colOff>602428</xdr:colOff>
      <xdr:row>61</xdr:row>
      <xdr:rowOff>221428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BB3C7BE-A8F2-59D5-EB49-D753D8FF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573807" y="14699428"/>
          <a:ext cx="254104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595744</xdr:colOff>
      <xdr:row>0</xdr:row>
      <xdr:rowOff>110836</xdr:rowOff>
    </xdr:from>
    <xdr:to>
      <xdr:col>8</xdr:col>
      <xdr:colOff>895612</xdr:colOff>
      <xdr:row>4</xdr:row>
      <xdr:rowOff>263236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6DD54EE-B29C-4CA2-AC2F-9064649C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46617" y="110836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174171</xdr:colOff>
      <xdr:row>97</xdr:row>
      <xdr:rowOff>211183</xdr:rowOff>
    </xdr:from>
    <xdr:to>
      <xdr:col>8</xdr:col>
      <xdr:colOff>757646</xdr:colOff>
      <xdr:row>98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4564DAE-BC21-C86E-5E91-C05F6948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5105400" y="26423983"/>
          <a:ext cx="281504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46</xdr:row>
      <xdr:rowOff>303711</xdr:rowOff>
    </xdr:from>
    <xdr:to>
      <xdr:col>4</xdr:col>
      <xdr:colOff>10886</xdr:colOff>
      <xdr:row>51</xdr:row>
      <xdr:rowOff>6531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359DE39C-9866-B561-993D-4D216FAC9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2190911"/>
          <a:ext cx="2849335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595744</xdr:colOff>
      <xdr:row>55</xdr:row>
      <xdr:rowOff>110836</xdr:rowOff>
    </xdr:from>
    <xdr:to>
      <xdr:col>8</xdr:col>
      <xdr:colOff>895612</xdr:colOff>
      <xdr:row>59</xdr:row>
      <xdr:rowOff>263236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F9AE5FF7-013B-438C-89ED-E43CDFE1F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612244" y="110836"/>
          <a:ext cx="2585868" cy="135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customProperty" Target="../customProperty2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customProperty" Target="../customProperty4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7" Type="http://schemas.openxmlformats.org/officeDocument/2006/relationships/drawing" Target="../drawings/drawing4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customProperty" Target="../customProperty6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7" Type="http://schemas.openxmlformats.org/officeDocument/2006/relationships/drawing" Target="../drawings/drawing5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customProperty" Target="../customProperty7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75"/>
  <sheetViews>
    <sheetView showGridLines="0" view="pageBreakPreview" topLeftCell="A72" zoomScale="85" zoomScaleNormal="60" zoomScaleSheetLayoutView="85" workbookViewId="0">
      <selection activeCell="D39" sqref="D39"/>
    </sheetView>
  </sheetViews>
  <sheetFormatPr defaultColWidth="10.453125" defaultRowHeight="24" customHeight="1"/>
  <cols>
    <col min="1" max="1" width="14.453125" style="35" customWidth="1"/>
    <col min="2" max="2" width="22.453125" style="35" customWidth="1"/>
    <col min="3" max="3" width="21.26953125" style="35" customWidth="1"/>
    <col min="4" max="4" width="6.453125" style="36" customWidth="1"/>
    <col min="5" max="5" width="0.453125" style="35" customWidth="1"/>
    <col min="6" max="6" width="14" style="2" bestFit="1" customWidth="1"/>
    <col min="7" max="7" width="0.453125" style="35" customWidth="1"/>
    <col min="8" max="8" width="14" style="2" bestFit="1" customWidth="1"/>
    <col min="9" max="9" width="0.453125" style="47" customWidth="1"/>
    <col min="10" max="10" width="12.453125" style="2" bestFit="1" customWidth="1"/>
    <col min="11" max="11" width="0.453125" style="35" customWidth="1"/>
    <col min="12" max="12" width="12.453125" style="2" bestFit="1" customWidth="1"/>
    <col min="13" max="16384" width="10.453125" style="35"/>
  </cols>
  <sheetData>
    <row r="1" spans="1:15" s="33" customFormat="1" ht="24" customHeight="1">
      <c r="A1" s="27" t="s">
        <v>155</v>
      </c>
      <c r="B1" s="28"/>
      <c r="C1" s="28"/>
      <c r="D1" s="29"/>
      <c r="E1" s="30"/>
      <c r="F1" s="1"/>
      <c r="G1" s="30"/>
      <c r="H1" s="1"/>
      <c r="I1" s="31"/>
      <c r="J1" s="1"/>
      <c r="K1" s="30"/>
      <c r="L1" s="32"/>
    </row>
    <row r="2" spans="1:15" s="33" customFormat="1" ht="24" customHeight="1">
      <c r="A2" s="34" t="s">
        <v>42</v>
      </c>
      <c r="B2" s="30"/>
      <c r="C2" s="30"/>
      <c r="D2" s="29"/>
      <c r="E2" s="30"/>
      <c r="F2" s="1"/>
      <c r="G2" s="30"/>
      <c r="H2" s="1"/>
      <c r="I2" s="31"/>
      <c r="J2" s="1"/>
      <c r="K2" s="30"/>
      <c r="L2" s="1"/>
    </row>
    <row r="3" spans="1:15" ht="24" customHeight="1">
      <c r="A3" s="106"/>
      <c r="B3" s="106"/>
      <c r="C3" s="106"/>
      <c r="D3" s="107"/>
      <c r="E3" s="106"/>
      <c r="F3" s="110"/>
      <c r="G3" s="106"/>
      <c r="H3" s="110"/>
      <c r="I3" s="108"/>
      <c r="J3" s="109"/>
      <c r="K3" s="106"/>
      <c r="L3" s="109"/>
    </row>
    <row r="4" spans="1:15" ht="24" customHeight="1">
      <c r="F4" s="133" t="s">
        <v>86</v>
      </c>
      <c r="G4" s="133"/>
      <c r="H4" s="133"/>
      <c r="I4" s="37"/>
      <c r="J4" s="133" t="s">
        <v>87</v>
      </c>
      <c r="K4" s="133"/>
      <c r="L4" s="133"/>
    </row>
    <row r="5" spans="1:15" ht="24" customHeight="1">
      <c r="F5" s="134" t="s">
        <v>88</v>
      </c>
      <c r="G5" s="134"/>
      <c r="H5" s="134"/>
      <c r="I5" s="37"/>
      <c r="J5" s="134" t="s">
        <v>88</v>
      </c>
      <c r="K5" s="134"/>
      <c r="L5" s="134"/>
      <c r="O5" s="41"/>
    </row>
    <row r="6" spans="1:15" ht="24" customHeight="1">
      <c r="F6" s="135" t="s">
        <v>84</v>
      </c>
      <c r="G6" s="135"/>
      <c r="H6" s="135"/>
      <c r="I6" s="38"/>
      <c r="J6" s="135" t="s">
        <v>84</v>
      </c>
      <c r="K6" s="135"/>
      <c r="L6" s="135"/>
      <c r="O6" s="41"/>
    </row>
    <row r="7" spans="1:15" ht="24" customHeight="1">
      <c r="A7" s="39" t="s">
        <v>13</v>
      </c>
      <c r="D7" s="40" t="s">
        <v>0</v>
      </c>
      <c r="F7" s="41">
        <v>2025</v>
      </c>
      <c r="G7" s="41"/>
      <c r="H7" s="41">
        <v>2024</v>
      </c>
      <c r="I7" s="41"/>
      <c r="J7" s="41">
        <v>2025</v>
      </c>
      <c r="K7" s="41"/>
      <c r="L7" s="41">
        <v>2024</v>
      </c>
      <c r="O7" s="41"/>
    </row>
    <row r="8" spans="1:15" ht="24" customHeight="1">
      <c r="D8" s="40"/>
      <c r="F8" s="132" t="s">
        <v>83</v>
      </c>
      <c r="G8" s="132"/>
      <c r="H8" s="132"/>
      <c r="I8" s="132"/>
      <c r="J8" s="132"/>
      <c r="K8" s="132"/>
      <c r="L8" s="132"/>
      <c r="O8" s="41"/>
    </row>
    <row r="9" spans="1:15" ht="24" customHeight="1">
      <c r="A9" s="35" t="s">
        <v>14</v>
      </c>
      <c r="B9" s="42"/>
      <c r="C9" s="42"/>
      <c r="D9" s="40"/>
      <c r="E9" s="40"/>
      <c r="F9" s="3">
        <v>585684</v>
      </c>
      <c r="G9" s="43"/>
      <c r="H9" s="3">
        <v>643423</v>
      </c>
      <c r="I9" s="3"/>
      <c r="J9" s="3">
        <v>10</v>
      </c>
      <c r="K9" s="3"/>
      <c r="L9" s="3">
        <v>10</v>
      </c>
      <c r="O9" s="41"/>
    </row>
    <row r="10" spans="1:15" ht="24" customHeight="1">
      <c r="A10" s="35" t="s">
        <v>90</v>
      </c>
      <c r="B10" s="40"/>
      <c r="C10" s="40"/>
      <c r="D10" s="40" t="s">
        <v>236</v>
      </c>
      <c r="E10" s="40"/>
      <c r="F10" s="3">
        <v>53653289</v>
      </c>
      <c r="G10" s="43"/>
      <c r="H10" s="3">
        <v>41866549</v>
      </c>
      <c r="I10" s="3"/>
      <c r="J10" s="3">
        <v>1291890</v>
      </c>
      <c r="K10" s="3"/>
      <c r="L10" s="3">
        <v>5151810</v>
      </c>
      <c r="O10" s="41"/>
    </row>
    <row r="11" spans="1:15" ht="24" customHeight="1">
      <c r="A11" s="35" t="s">
        <v>56</v>
      </c>
      <c r="B11" s="40"/>
      <c r="C11" s="40"/>
      <c r="D11" s="40" t="s">
        <v>202</v>
      </c>
      <c r="E11" s="40"/>
      <c r="F11" s="3">
        <v>2071514</v>
      </c>
      <c r="G11" s="43"/>
      <c r="H11" s="3">
        <v>41201</v>
      </c>
      <c r="I11" s="3"/>
      <c r="J11" s="3">
        <v>5222200</v>
      </c>
      <c r="K11" s="3"/>
      <c r="L11" s="3">
        <v>0</v>
      </c>
      <c r="O11" s="41"/>
    </row>
    <row r="12" spans="1:15" ht="24" customHeight="1">
      <c r="A12" s="35" t="s">
        <v>47</v>
      </c>
      <c r="B12" s="40"/>
      <c r="C12" s="40"/>
      <c r="D12" s="40">
        <v>10</v>
      </c>
      <c r="E12" s="40"/>
      <c r="F12" s="3">
        <v>1765965</v>
      </c>
      <c r="G12" s="43"/>
      <c r="H12" s="3">
        <v>404812</v>
      </c>
      <c r="I12" s="3"/>
      <c r="J12" s="3">
        <v>0</v>
      </c>
      <c r="K12" s="3"/>
      <c r="L12" s="3">
        <v>0</v>
      </c>
      <c r="O12" s="41"/>
    </row>
    <row r="13" spans="1:15" ht="24" customHeight="1">
      <c r="A13" s="35" t="s">
        <v>91</v>
      </c>
      <c r="B13" s="40"/>
      <c r="C13" s="40"/>
      <c r="D13" s="40">
        <v>11</v>
      </c>
      <c r="E13" s="40"/>
      <c r="F13" s="3">
        <v>54555479</v>
      </c>
      <c r="G13" s="43"/>
      <c r="H13" s="3">
        <v>47663590</v>
      </c>
      <c r="I13" s="3"/>
      <c r="J13" s="3">
        <v>2525337</v>
      </c>
      <c r="K13" s="3"/>
      <c r="L13" s="3">
        <v>2741955</v>
      </c>
      <c r="O13" s="41"/>
    </row>
    <row r="14" spans="1:15" ht="24" customHeight="1">
      <c r="A14" s="42" t="s">
        <v>92</v>
      </c>
      <c r="B14" s="40"/>
      <c r="C14" s="40"/>
      <c r="D14" s="40">
        <v>12</v>
      </c>
      <c r="E14" s="40"/>
      <c r="F14" s="3">
        <v>0</v>
      </c>
      <c r="G14" s="43"/>
      <c r="H14" s="3">
        <v>0</v>
      </c>
      <c r="I14" s="3"/>
      <c r="J14" s="3">
        <v>32592921</v>
      </c>
      <c r="K14" s="3"/>
      <c r="L14" s="3">
        <v>33234691</v>
      </c>
      <c r="O14" s="41"/>
    </row>
    <row r="15" spans="1:15" ht="24" customHeight="1">
      <c r="A15" s="35" t="s">
        <v>93</v>
      </c>
      <c r="B15" s="40"/>
      <c r="C15" s="40"/>
      <c r="D15" s="40" t="s">
        <v>203</v>
      </c>
      <c r="E15" s="40"/>
      <c r="F15" s="3">
        <v>274596382</v>
      </c>
      <c r="G15" s="3"/>
      <c r="H15" s="3">
        <v>243305722</v>
      </c>
      <c r="I15" s="10"/>
      <c r="J15" s="3">
        <v>0</v>
      </c>
      <c r="K15" s="3"/>
      <c r="L15" s="3">
        <v>0</v>
      </c>
      <c r="O15" s="41"/>
    </row>
    <row r="16" spans="1:15" ht="24" customHeight="1">
      <c r="A16" s="35" t="s">
        <v>94</v>
      </c>
      <c r="B16" s="40"/>
      <c r="C16" s="40"/>
      <c r="D16" s="40"/>
      <c r="E16" s="40"/>
      <c r="F16" s="3">
        <v>0</v>
      </c>
      <c r="G16" s="3"/>
      <c r="H16" s="3">
        <v>0</v>
      </c>
      <c r="I16" s="10"/>
      <c r="J16" s="3">
        <v>36060</v>
      </c>
      <c r="K16" s="3"/>
      <c r="L16" s="3">
        <v>36192</v>
      </c>
      <c r="O16" s="41"/>
    </row>
    <row r="17" spans="1:18" ht="24" customHeight="1">
      <c r="A17" s="35" t="s">
        <v>193</v>
      </c>
      <c r="B17" s="40"/>
      <c r="C17" s="40"/>
      <c r="D17" s="40">
        <v>15</v>
      </c>
      <c r="E17" s="40"/>
      <c r="F17" s="3">
        <v>7248135</v>
      </c>
      <c r="G17" s="3"/>
      <c r="H17" s="3">
        <v>8124222</v>
      </c>
      <c r="I17" s="10"/>
      <c r="J17" s="3">
        <v>0</v>
      </c>
      <c r="K17" s="3"/>
      <c r="L17" s="3">
        <v>0</v>
      </c>
      <c r="O17" s="41"/>
    </row>
    <row r="18" spans="1:18" ht="24" customHeight="1">
      <c r="A18" s="35" t="s">
        <v>95</v>
      </c>
      <c r="B18" s="40"/>
      <c r="C18" s="40"/>
      <c r="D18" s="40">
        <v>16</v>
      </c>
      <c r="E18" s="40"/>
      <c r="F18" s="3">
        <v>611065</v>
      </c>
      <c r="G18" s="43"/>
      <c r="H18" s="3">
        <v>500615</v>
      </c>
      <c r="I18" s="3"/>
      <c r="J18" s="3">
        <v>1093</v>
      </c>
      <c r="K18" s="3"/>
      <c r="L18" s="3">
        <v>2561</v>
      </c>
      <c r="O18" s="41"/>
    </row>
    <row r="19" spans="1:18" ht="24" customHeight="1">
      <c r="A19" s="35" t="s">
        <v>96</v>
      </c>
      <c r="B19" s="40"/>
      <c r="C19" s="40"/>
      <c r="D19" s="40">
        <v>32</v>
      </c>
      <c r="E19" s="40"/>
      <c r="F19" s="3">
        <v>662239</v>
      </c>
      <c r="G19" s="43"/>
      <c r="H19" s="3">
        <v>647168</v>
      </c>
      <c r="I19" s="3"/>
      <c r="J19" s="3">
        <v>3007</v>
      </c>
      <c r="K19" s="3"/>
      <c r="L19" s="3">
        <v>3671</v>
      </c>
      <c r="O19" s="41"/>
    </row>
    <row r="20" spans="1:18" ht="24" customHeight="1">
      <c r="A20" s="35" t="s">
        <v>187</v>
      </c>
      <c r="B20" s="40"/>
      <c r="C20" s="40"/>
      <c r="D20" s="40">
        <v>17</v>
      </c>
      <c r="E20" s="40"/>
      <c r="F20" s="3">
        <v>652576</v>
      </c>
      <c r="G20" s="43"/>
      <c r="H20" s="3">
        <v>537930</v>
      </c>
      <c r="I20" s="3"/>
      <c r="J20" s="3">
        <v>799</v>
      </c>
      <c r="K20" s="3"/>
      <c r="L20" s="3">
        <v>1531</v>
      </c>
      <c r="O20" s="41"/>
    </row>
    <row r="21" spans="1:18" ht="24" customHeight="1">
      <c r="A21" s="35" t="s">
        <v>44</v>
      </c>
      <c r="B21" s="40"/>
      <c r="C21" s="40"/>
      <c r="D21" s="40">
        <v>18</v>
      </c>
      <c r="E21" s="40"/>
      <c r="F21" s="3">
        <v>1156851</v>
      </c>
      <c r="G21" s="43"/>
      <c r="H21" s="3">
        <v>1691790</v>
      </c>
      <c r="I21" s="3"/>
      <c r="J21" s="3">
        <v>0</v>
      </c>
      <c r="K21" s="3"/>
      <c r="L21" s="3">
        <v>0</v>
      </c>
      <c r="O21" s="41"/>
    </row>
    <row r="22" spans="1:18" ht="24" customHeight="1">
      <c r="A22" s="35" t="s">
        <v>36</v>
      </c>
      <c r="B22" s="40"/>
      <c r="C22" s="40"/>
      <c r="D22" s="40">
        <v>30</v>
      </c>
      <c r="E22" s="40"/>
      <c r="F22" s="3">
        <v>149364</v>
      </c>
      <c r="G22" s="43"/>
      <c r="H22" s="3">
        <v>103414</v>
      </c>
      <c r="I22" s="3"/>
      <c r="J22" s="3">
        <v>84589</v>
      </c>
      <c r="K22" s="3"/>
      <c r="L22" s="3">
        <v>0</v>
      </c>
      <c r="O22" s="41"/>
    </row>
    <row r="23" spans="1:18" ht="24" customHeight="1">
      <c r="A23" s="35" t="s">
        <v>80</v>
      </c>
      <c r="B23" s="40"/>
      <c r="C23" s="40"/>
      <c r="E23" s="40"/>
      <c r="F23" s="3">
        <v>24497</v>
      </c>
      <c r="G23" s="43"/>
      <c r="H23" s="3">
        <v>56682</v>
      </c>
      <c r="I23" s="3"/>
      <c r="J23" s="3">
        <v>0</v>
      </c>
      <c r="K23" s="3"/>
      <c r="L23" s="3">
        <v>0</v>
      </c>
      <c r="O23" s="41"/>
    </row>
    <row r="24" spans="1:18" ht="24" customHeight="1">
      <c r="A24" s="35" t="s">
        <v>237</v>
      </c>
      <c r="B24" s="40"/>
      <c r="C24" s="40"/>
      <c r="D24" s="40"/>
      <c r="E24" s="40"/>
      <c r="F24" s="3">
        <v>81564</v>
      </c>
      <c r="G24" s="43"/>
      <c r="H24" s="3">
        <v>46074</v>
      </c>
      <c r="I24" s="3"/>
      <c r="J24" s="3">
        <v>0</v>
      </c>
      <c r="K24" s="3"/>
      <c r="L24" s="3">
        <v>0</v>
      </c>
      <c r="O24" s="41"/>
    </row>
    <row r="25" spans="1:18" s="126" customFormat="1" ht="24" customHeight="1">
      <c r="A25" s="123" t="s">
        <v>222</v>
      </c>
      <c r="B25" s="124"/>
      <c r="C25" s="124"/>
      <c r="D25" s="124"/>
      <c r="E25" s="124"/>
      <c r="F25" s="122">
        <v>57600</v>
      </c>
      <c r="G25" s="125"/>
      <c r="H25" s="122">
        <v>218405</v>
      </c>
      <c r="I25" s="122"/>
      <c r="J25" s="122">
        <v>0</v>
      </c>
      <c r="K25" s="122"/>
      <c r="L25" s="122">
        <v>0</v>
      </c>
      <c r="O25" s="127"/>
    </row>
    <row r="26" spans="1:18" s="126" customFormat="1" ht="24" customHeight="1">
      <c r="A26" s="126" t="s">
        <v>97</v>
      </c>
      <c r="B26" s="124"/>
      <c r="C26" s="124"/>
      <c r="D26" s="124" t="s">
        <v>204</v>
      </c>
      <c r="E26" s="124"/>
      <c r="F26" s="122">
        <v>938823</v>
      </c>
      <c r="G26" s="125"/>
      <c r="H26" s="122">
        <v>1011023</v>
      </c>
      <c r="I26" s="122"/>
      <c r="J26" s="122">
        <v>33910</v>
      </c>
      <c r="K26" s="122"/>
      <c r="L26" s="122">
        <v>60575</v>
      </c>
      <c r="O26" s="127"/>
    </row>
    <row r="27" spans="1:18" ht="24" customHeight="1" thickBot="1">
      <c r="A27" s="39" t="s">
        <v>15</v>
      </c>
      <c r="B27" s="42"/>
      <c r="C27" s="42"/>
      <c r="F27" s="11">
        <f>SUM(F9:F26)</f>
        <v>398811027</v>
      </c>
      <c r="G27" s="12"/>
      <c r="H27" s="11">
        <f>SUM(H9:H26)</f>
        <v>346862620</v>
      </c>
      <c r="I27" s="12"/>
      <c r="J27" s="11">
        <f>SUM(J9:J26)</f>
        <v>41791816</v>
      </c>
      <c r="K27" s="12"/>
      <c r="L27" s="11">
        <f>SUM(L9:L26)</f>
        <v>41232996</v>
      </c>
      <c r="O27" s="41"/>
    </row>
    <row r="28" spans="1:18" ht="24" customHeight="1" thickTop="1">
      <c r="A28" s="42"/>
      <c r="B28" s="42"/>
      <c r="C28" s="42"/>
      <c r="H28" s="3"/>
      <c r="I28" s="45"/>
      <c r="J28" s="3"/>
      <c r="K28" s="46"/>
      <c r="L28" s="3"/>
    </row>
    <row r="29" spans="1:18" ht="24" customHeight="1">
      <c r="A29" s="42"/>
      <c r="B29" s="42"/>
      <c r="C29" s="42"/>
    </row>
    <row r="30" spans="1:18" s="33" customFormat="1" ht="22.65" customHeight="1">
      <c r="A30" s="27" t="s">
        <v>155</v>
      </c>
      <c r="B30" s="28"/>
      <c r="C30" s="28"/>
      <c r="D30" s="29"/>
      <c r="E30" s="30"/>
      <c r="F30" s="1"/>
      <c r="G30" s="30"/>
      <c r="H30" s="1"/>
      <c r="I30" s="31"/>
      <c r="J30" s="1"/>
      <c r="K30" s="30"/>
      <c r="L30" s="1"/>
      <c r="N30" s="35"/>
      <c r="O30" s="35"/>
      <c r="P30" s="35"/>
      <c r="Q30" s="35"/>
      <c r="R30" s="35"/>
    </row>
    <row r="31" spans="1:18" s="33" customFormat="1" ht="22.65" customHeight="1">
      <c r="A31" s="34" t="s">
        <v>42</v>
      </c>
      <c r="B31" s="30"/>
      <c r="C31" s="30"/>
      <c r="D31" s="29"/>
      <c r="E31" s="30"/>
      <c r="F31" s="1"/>
      <c r="G31" s="30"/>
      <c r="H31" s="1"/>
      <c r="I31" s="31"/>
      <c r="J31" s="1"/>
      <c r="K31" s="30"/>
      <c r="L31" s="1"/>
      <c r="N31" s="35"/>
      <c r="O31" s="35"/>
      <c r="P31" s="35"/>
      <c r="Q31" s="35"/>
      <c r="R31" s="35"/>
    </row>
    <row r="32" spans="1:18" s="33" customFormat="1" ht="22.65" customHeight="1">
      <c r="A32" s="34"/>
      <c r="B32" s="30"/>
      <c r="C32" s="30"/>
      <c r="D32" s="29"/>
      <c r="E32" s="30"/>
      <c r="F32" s="1"/>
      <c r="G32" s="30"/>
      <c r="H32" s="1"/>
      <c r="I32" s="31"/>
      <c r="J32" s="1"/>
      <c r="K32" s="30"/>
      <c r="L32" s="1"/>
      <c r="N32" s="35"/>
      <c r="O32" s="35"/>
      <c r="P32" s="35"/>
      <c r="Q32" s="35"/>
      <c r="R32" s="35"/>
    </row>
    <row r="33" spans="1:18" s="33" customFormat="1" ht="22.65" customHeight="1">
      <c r="A33" s="39"/>
      <c r="B33" s="30"/>
      <c r="C33" s="30"/>
      <c r="D33" s="29"/>
      <c r="E33" s="30"/>
      <c r="F33" s="133" t="s">
        <v>86</v>
      </c>
      <c r="G33" s="133"/>
      <c r="H33" s="133"/>
      <c r="I33" s="37"/>
      <c r="J33" s="133" t="s">
        <v>87</v>
      </c>
      <c r="K33" s="133"/>
      <c r="L33" s="133"/>
      <c r="N33" s="35"/>
      <c r="O33" s="35"/>
      <c r="P33" s="35"/>
      <c r="Q33" s="35"/>
      <c r="R33" s="35"/>
    </row>
    <row r="34" spans="1:18" s="33" customFormat="1" ht="22.65" customHeight="1">
      <c r="A34" s="39"/>
      <c r="B34" s="30"/>
      <c r="C34" s="30"/>
      <c r="D34" s="29"/>
      <c r="E34" s="30"/>
      <c r="F34" s="133" t="s">
        <v>88</v>
      </c>
      <c r="G34" s="133"/>
      <c r="H34" s="133"/>
      <c r="I34" s="37"/>
      <c r="J34" s="134" t="s">
        <v>88</v>
      </c>
      <c r="K34" s="134"/>
      <c r="L34" s="134"/>
      <c r="N34" s="35"/>
      <c r="O34" s="35"/>
      <c r="P34" s="35"/>
      <c r="Q34" s="35"/>
      <c r="R34" s="35"/>
    </row>
    <row r="35" spans="1:18" s="33" customFormat="1" ht="22.65" customHeight="1">
      <c r="A35" s="39"/>
      <c r="B35" s="30"/>
      <c r="C35" s="30"/>
      <c r="D35" s="29"/>
      <c r="E35" s="30"/>
      <c r="F35" s="135" t="s">
        <v>84</v>
      </c>
      <c r="G35" s="135"/>
      <c r="H35" s="135"/>
      <c r="I35" s="38"/>
      <c r="J35" s="135" t="s">
        <v>84</v>
      </c>
      <c r="K35" s="135"/>
      <c r="L35" s="135"/>
      <c r="N35" s="35"/>
      <c r="O35" s="35"/>
      <c r="P35" s="35"/>
      <c r="Q35" s="35"/>
      <c r="R35" s="35"/>
    </row>
    <row r="36" spans="1:18" ht="22.65" customHeight="1">
      <c r="A36" s="39" t="s">
        <v>98</v>
      </c>
      <c r="D36" s="40" t="s">
        <v>0</v>
      </c>
      <c r="F36" s="41">
        <v>2025</v>
      </c>
      <c r="G36" s="41"/>
      <c r="H36" s="41">
        <v>2024</v>
      </c>
      <c r="I36" s="41"/>
      <c r="J36" s="41">
        <v>2025</v>
      </c>
      <c r="K36" s="41"/>
      <c r="L36" s="41">
        <v>2024</v>
      </c>
    </row>
    <row r="37" spans="1:18" ht="22.65" customHeight="1">
      <c r="D37" s="35"/>
      <c r="F37" s="132" t="s">
        <v>83</v>
      </c>
      <c r="G37" s="132"/>
      <c r="H37" s="132"/>
      <c r="I37" s="132"/>
      <c r="J37" s="132"/>
      <c r="K37" s="132"/>
      <c r="L37" s="132"/>
    </row>
    <row r="38" spans="1:18" ht="22.65" customHeight="1">
      <c r="A38" s="48" t="s">
        <v>99</v>
      </c>
      <c r="D38" s="35"/>
      <c r="F38" s="40"/>
      <c r="G38" s="40"/>
      <c r="H38" s="40"/>
      <c r="I38" s="40"/>
      <c r="J38" s="40"/>
      <c r="K38" s="40"/>
      <c r="L38" s="40"/>
    </row>
    <row r="39" spans="1:18" ht="22.65" customHeight="1">
      <c r="A39" s="35" t="s">
        <v>6</v>
      </c>
      <c r="B39" s="42"/>
      <c r="C39" s="42"/>
      <c r="D39" s="40" t="s">
        <v>205</v>
      </c>
      <c r="E39" s="40"/>
      <c r="F39" s="3">
        <v>316722760</v>
      </c>
      <c r="G39" s="43"/>
      <c r="H39" s="3">
        <v>274752551</v>
      </c>
      <c r="I39" s="3"/>
      <c r="J39" s="3">
        <v>0</v>
      </c>
      <c r="K39" s="3"/>
      <c r="L39" s="3">
        <v>0</v>
      </c>
    </row>
    <row r="40" spans="1:18" ht="22.65" customHeight="1">
      <c r="A40" s="35" t="s">
        <v>5</v>
      </c>
      <c r="D40" s="40" t="s">
        <v>206</v>
      </c>
      <c r="E40" s="40"/>
      <c r="F40" s="3">
        <v>16289686</v>
      </c>
      <c r="G40" s="43"/>
      <c r="H40" s="3">
        <v>10593117</v>
      </c>
      <c r="I40" s="3"/>
      <c r="J40" s="3">
        <v>0</v>
      </c>
      <c r="K40" s="3"/>
      <c r="L40" s="3">
        <v>0</v>
      </c>
    </row>
    <row r="41" spans="1:18" ht="22.65" customHeight="1">
      <c r="A41" s="35" t="s">
        <v>58</v>
      </c>
      <c r="B41" s="42"/>
      <c r="C41" s="42"/>
      <c r="D41" s="40"/>
      <c r="E41" s="40"/>
      <c r="F41" s="3">
        <v>264240</v>
      </c>
      <c r="G41" s="43"/>
      <c r="H41" s="3">
        <v>107945</v>
      </c>
      <c r="I41" s="3"/>
      <c r="J41" s="3">
        <v>0</v>
      </c>
      <c r="K41" s="3"/>
      <c r="L41" s="3">
        <v>0</v>
      </c>
    </row>
    <row r="42" spans="1:18" ht="22.65" customHeight="1">
      <c r="A42" s="35" t="s">
        <v>55</v>
      </c>
      <c r="B42" s="42"/>
      <c r="C42" s="42"/>
      <c r="D42" s="40">
        <v>10</v>
      </c>
      <c r="E42" s="40"/>
      <c r="F42" s="3">
        <v>1388132</v>
      </c>
      <c r="G42" s="43"/>
      <c r="H42" s="3">
        <v>544959</v>
      </c>
      <c r="I42" s="3"/>
      <c r="J42" s="3">
        <v>0</v>
      </c>
      <c r="K42" s="3"/>
      <c r="L42" s="3">
        <v>0</v>
      </c>
    </row>
    <row r="43" spans="1:18" ht="22.65" customHeight="1">
      <c r="A43" s="35" t="s">
        <v>238</v>
      </c>
      <c r="B43" s="42"/>
      <c r="C43" s="42"/>
      <c r="D43" s="40" t="s">
        <v>207</v>
      </c>
      <c r="E43" s="40"/>
      <c r="F43" s="3">
        <v>13886737</v>
      </c>
      <c r="G43" s="43"/>
      <c r="H43" s="3">
        <v>17398835</v>
      </c>
      <c r="I43" s="3"/>
      <c r="J43" s="3">
        <v>8947168</v>
      </c>
      <c r="K43" s="3"/>
      <c r="L43" s="3">
        <v>8739111</v>
      </c>
    </row>
    <row r="44" spans="1:18" ht="22.65" customHeight="1">
      <c r="A44" s="35" t="s">
        <v>100</v>
      </c>
      <c r="B44" s="42"/>
      <c r="C44" s="42"/>
      <c r="D44" s="40">
        <v>30</v>
      </c>
      <c r="E44" s="40"/>
      <c r="F44" s="3">
        <v>1183428</v>
      </c>
      <c r="G44" s="43"/>
      <c r="H44" s="3">
        <v>1192812</v>
      </c>
      <c r="I44" s="3"/>
      <c r="J44" s="3">
        <v>3231</v>
      </c>
      <c r="K44" s="3"/>
      <c r="L44" s="3">
        <v>3231</v>
      </c>
    </row>
    <row r="45" spans="1:18" ht="22.65" customHeight="1">
      <c r="A45" s="35" t="s">
        <v>16</v>
      </c>
      <c r="B45" s="42"/>
      <c r="C45" s="42"/>
      <c r="D45" s="40">
        <v>30</v>
      </c>
      <c r="E45" s="40"/>
      <c r="F45" s="3">
        <v>1577601</v>
      </c>
      <c r="G45" s="43"/>
      <c r="H45" s="3">
        <v>1049550</v>
      </c>
      <c r="I45" s="3"/>
      <c r="J45" s="3">
        <v>44659</v>
      </c>
      <c r="K45" s="3"/>
      <c r="L45" s="3">
        <v>62657</v>
      </c>
    </row>
    <row r="46" spans="1:18" ht="22.65" customHeight="1">
      <c r="A46" s="35" t="s">
        <v>101</v>
      </c>
      <c r="B46" s="42"/>
      <c r="C46" s="42"/>
      <c r="D46" s="40" t="s">
        <v>208</v>
      </c>
      <c r="E46" s="40"/>
      <c r="F46" s="3">
        <v>685861</v>
      </c>
      <c r="G46" s="43"/>
      <c r="H46" s="3">
        <v>672928</v>
      </c>
      <c r="I46" s="3"/>
      <c r="J46" s="3">
        <v>3047</v>
      </c>
      <c r="K46" s="3"/>
      <c r="L46" s="3">
        <v>3272</v>
      </c>
    </row>
    <row r="47" spans="1:18" ht="22.65" customHeight="1">
      <c r="A47" s="35" t="s">
        <v>59</v>
      </c>
      <c r="B47" s="42"/>
      <c r="C47" s="42"/>
      <c r="D47" s="40">
        <v>23</v>
      </c>
      <c r="E47" s="40"/>
      <c r="F47" s="3">
        <v>686228</v>
      </c>
      <c r="G47" s="43"/>
      <c r="H47" s="3">
        <v>652793</v>
      </c>
      <c r="I47" s="3"/>
      <c r="J47" s="3">
        <v>52823</v>
      </c>
      <c r="K47" s="3"/>
      <c r="L47" s="3">
        <v>59072</v>
      </c>
    </row>
    <row r="48" spans="1:18" ht="22.65" customHeight="1">
      <c r="A48" s="35" t="s">
        <v>102</v>
      </c>
      <c r="B48" s="42"/>
      <c r="C48" s="42"/>
      <c r="D48" s="26"/>
      <c r="E48" s="40"/>
      <c r="F48" s="3">
        <v>491135</v>
      </c>
      <c r="G48" s="43"/>
      <c r="H48" s="3">
        <v>391876</v>
      </c>
      <c r="I48" s="3"/>
      <c r="J48" s="3">
        <v>1519</v>
      </c>
      <c r="K48" s="3"/>
      <c r="L48" s="3">
        <v>1965</v>
      </c>
    </row>
    <row r="49" spans="1:12" ht="22.65" customHeight="1">
      <c r="A49" s="35" t="s">
        <v>46</v>
      </c>
      <c r="B49" s="42"/>
      <c r="C49" s="42"/>
      <c r="D49" s="40"/>
      <c r="E49" s="40"/>
      <c r="F49" s="3">
        <v>217877</v>
      </c>
      <c r="G49" s="43"/>
      <c r="H49" s="3">
        <v>225915</v>
      </c>
      <c r="I49" s="3"/>
      <c r="J49" s="3">
        <v>0</v>
      </c>
      <c r="K49" s="3"/>
      <c r="L49" s="3">
        <v>0</v>
      </c>
    </row>
    <row r="50" spans="1:12" ht="22.65" customHeight="1">
      <c r="A50" s="35" t="s">
        <v>215</v>
      </c>
      <c r="B50" s="42"/>
      <c r="C50" s="42"/>
      <c r="D50" s="40"/>
      <c r="E50" s="40"/>
      <c r="F50" s="3">
        <v>35395</v>
      </c>
      <c r="G50" s="43"/>
      <c r="H50" s="3" t="s">
        <v>216</v>
      </c>
      <c r="I50" s="3"/>
      <c r="J50" s="3">
        <v>0</v>
      </c>
      <c r="K50" s="3"/>
      <c r="L50" s="3">
        <v>0</v>
      </c>
    </row>
    <row r="51" spans="1:12" ht="22.65" customHeight="1">
      <c r="A51" s="35" t="s">
        <v>52</v>
      </c>
      <c r="B51" s="42"/>
      <c r="C51" s="42"/>
      <c r="D51" s="40"/>
      <c r="E51" s="40"/>
      <c r="F51" s="3">
        <v>57996</v>
      </c>
      <c r="G51" s="43"/>
      <c r="H51" s="3">
        <v>56241</v>
      </c>
      <c r="I51" s="3"/>
      <c r="J51" s="3">
        <v>0</v>
      </c>
      <c r="K51" s="3"/>
      <c r="L51" s="3">
        <v>0</v>
      </c>
    </row>
    <row r="52" spans="1:12" ht="22.65" customHeight="1">
      <c r="A52" s="35" t="s">
        <v>221</v>
      </c>
      <c r="B52" s="42"/>
      <c r="C52" s="42"/>
      <c r="D52" s="40"/>
      <c r="E52" s="40"/>
      <c r="F52" s="3">
        <v>1810638</v>
      </c>
      <c r="G52" s="3"/>
      <c r="H52" s="3">
        <v>146083</v>
      </c>
      <c r="I52" s="3"/>
      <c r="J52" s="3">
        <v>0</v>
      </c>
      <c r="K52" s="3"/>
      <c r="L52" s="3">
        <v>0</v>
      </c>
    </row>
    <row r="53" spans="1:12" ht="22.65" customHeight="1">
      <c r="A53" s="35" t="s">
        <v>17</v>
      </c>
      <c r="B53" s="42"/>
      <c r="C53" s="42"/>
      <c r="D53" s="40" t="s">
        <v>209</v>
      </c>
      <c r="E53" s="40"/>
      <c r="F53" s="3">
        <v>796605</v>
      </c>
      <c r="G53" s="43"/>
      <c r="H53" s="3">
        <v>433207</v>
      </c>
      <c r="I53" s="3"/>
      <c r="J53" s="3">
        <v>5787</v>
      </c>
      <c r="K53" s="3"/>
      <c r="L53" s="3">
        <v>5775</v>
      </c>
    </row>
    <row r="54" spans="1:12" ht="22.65" customHeight="1">
      <c r="A54" s="39" t="s">
        <v>18</v>
      </c>
      <c r="B54" s="42"/>
      <c r="C54" s="42"/>
      <c r="E54" s="40"/>
      <c r="F54" s="13">
        <f>SUM(F39:F53)</f>
        <v>356094319</v>
      </c>
      <c r="G54" s="49"/>
      <c r="H54" s="13">
        <f>SUM(H39:H53)</f>
        <v>308218812</v>
      </c>
      <c r="I54" s="14"/>
      <c r="J54" s="13">
        <f>SUM(J39:J53)</f>
        <v>9058234</v>
      </c>
      <c r="K54" s="12"/>
      <c r="L54" s="13">
        <f>SUM(L39:L53)</f>
        <v>8875083</v>
      </c>
    </row>
    <row r="55" spans="1:12" ht="22.65" customHeight="1">
      <c r="A55" s="39"/>
      <c r="B55" s="42"/>
      <c r="C55" s="42"/>
      <c r="D55" s="40"/>
      <c r="E55" s="40"/>
      <c r="F55" s="12"/>
      <c r="G55" s="49"/>
      <c r="H55" s="12"/>
      <c r="I55" s="14"/>
      <c r="J55" s="12"/>
      <c r="K55" s="12"/>
      <c r="L55" s="12"/>
    </row>
    <row r="56" spans="1:12" ht="22.65" customHeight="1">
      <c r="A56" s="48" t="s">
        <v>103</v>
      </c>
      <c r="B56" s="42"/>
      <c r="C56" s="42"/>
      <c r="D56" s="50"/>
      <c r="E56" s="51"/>
      <c r="F56" s="6"/>
      <c r="H56" s="4"/>
      <c r="I56" s="41"/>
      <c r="J56" s="4"/>
      <c r="L56" s="4"/>
    </row>
    <row r="57" spans="1:12" ht="22.65" customHeight="1">
      <c r="A57" s="42" t="s">
        <v>19</v>
      </c>
      <c r="B57" s="42"/>
      <c r="C57" s="42"/>
      <c r="D57" s="52"/>
      <c r="H57" s="4"/>
      <c r="I57" s="41"/>
      <c r="J57" s="4"/>
      <c r="L57" s="4"/>
    </row>
    <row r="58" spans="1:12" ht="22.65" customHeight="1">
      <c r="A58" s="53" t="s">
        <v>104</v>
      </c>
      <c r="B58" s="54"/>
      <c r="C58" s="54"/>
      <c r="D58" s="40"/>
      <c r="E58" s="40"/>
      <c r="F58" s="7"/>
      <c r="G58" s="44"/>
      <c r="H58" s="3"/>
      <c r="I58" s="5"/>
      <c r="J58" s="5"/>
      <c r="K58" s="5"/>
      <c r="L58" s="3"/>
    </row>
    <row r="59" spans="1:12" ht="22.65" customHeight="1" thickBot="1">
      <c r="A59" s="53" t="s">
        <v>54</v>
      </c>
      <c r="B59" s="54"/>
      <c r="C59" s="54"/>
      <c r="D59" s="40"/>
      <c r="E59" s="40"/>
      <c r="F59" s="16">
        <v>21183661</v>
      </c>
      <c r="G59" s="3"/>
      <c r="H59" s="16">
        <v>21183661</v>
      </c>
      <c r="I59" s="3"/>
      <c r="J59" s="16">
        <v>21183661</v>
      </c>
      <c r="K59" s="3"/>
      <c r="L59" s="16">
        <v>21183661</v>
      </c>
    </row>
    <row r="60" spans="1:12" ht="22.65" customHeight="1" thickTop="1">
      <c r="A60" s="53" t="s">
        <v>105</v>
      </c>
      <c r="B60" s="54"/>
      <c r="C60" s="54"/>
      <c r="D60" s="52"/>
      <c r="E60" s="40"/>
      <c r="F60" s="7"/>
      <c r="G60" s="3"/>
      <c r="H60" s="3"/>
      <c r="I60" s="3"/>
      <c r="J60" s="5"/>
      <c r="K60" s="3"/>
      <c r="L60" s="3"/>
    </row>
    <row r="61" spans="1:12" ht="22.65" customHeight="1">
      <c r="A61" s="53" t="s">
        <v>54</v>
      </c>
      <c r="B61" s="54"/>
      <c r="C61" s="54"/>
      <c r="D61" s="52"/>
      <c r="E61" s="40"/>
      <c r="F61" s="3">
        <v>21183661</v>
      </c>
      <c r="G61" s="3"/>
      <c r="H61" s="3">
        <f>'SC - Conso 12'!D29</f>
        <v>21183661</v>
      </c>
      <c r="I61" s="3"/>
      <c r="J61" s="3">
        <v>21183661</v>
      </c>
      <c r="K61" s="3"/>
      <c r="L61" s="3">
        <f>'SC - LHFG 14'!D29</f>
        <v>21183661</v>
      </c>
    </row>
    <row r="62" spans="1:12" ht="22.65" customHeight="1">
      <c r="A62" s="53" t="s">
        <v>106</v>
      </c>
      <c r="B62" s="54"/>
      <c r="C62" s="54"/>
      <c r="D62" s="40"/>
      <c r="E62" s="40"/>
      <c r="F62" s="3">
        <v>9627913</v>
      </c>
      <c r="G62" s="43"/>
      <c r="H62" s="3">
        <f>'SC - Conso 12'!F29</f>
        <v>9627913</v>
      </c>
      <c r="I62" s="3"/>
      <c r="J62" s="3">
        <v>9627913</v>
      </c>
      <c r="K62" s="3"/>
      <c r="L62" s="3">
        <f>'SC - LHFG 14'!F29</f>
        <v>9627913</v>
      </c>
    </row>
    <row r="63" spans="1:12" ht="22.65" customHeight="1">
      <c r="A63" s="53" t="s">
        <v>74</v>
      </c>
      <c r="B63" s="42"/>
      <c r="C63" s="42"/>
      <c r="E63" s="40"/>
      <c r="F63" s="3">
        <v>890</v>
      </c>
      <c r="G63" s="43"/>
      <c r="H63" s="3">
        <f>'SC - Conso 12'!H29</f>
        <v>890</v>
      </c>
      <c r="I63" s="3"/>
      <c r="J63" s="3">
        <v>890</v>
      </c>
      <c r="K63" s="3"/>
      <c r="L63" s="3">
        <f>'SC - LHFG 14'!H29</f>
        <v>890</v>
      </c>
    </row>
    <row r="64" spans="1:12" ht="22.65" customHeight="1">
      <c r="A64" s="53" t="s">
        <v>107</v>
      </c>
      <c r="B64" s="42"/>
      <c r="C64" s="42"/>
      <c r="D64" s="40">
        <v>27</v>
      </c>
      <c r="E64" s="40"/>
      <c r="F64" s="3">
        <v>-1784302</v>
      </c>
      <c r="G64" s="43"/>
      <c r="H64" s="44">
        <f>'SC - Conso 12'!N29</f>
        <v>-5095665</v>
      </c>
      <c r="I64" s="3"/>
      <c r="J64" s="3">
        <v>-933437</v>
      </c>
      <c r="K64" s="3"/>
      <c r="L64" s="3">
        <f>'SC - LHFG 14'!J29</f>
        <v>-1788797</v>
      </c>
    </row>
    <row r="65" spans="1:12" ht="22.65" customHeight="1">
      <c r="A65" s="53" t="s">
        <v>20</v>
      </c>
      <c r="B65" s="42"/>
      <c r="C65" s="42"/>
      <c r="E65" s="40"/>
      <c r="F65" s="3"/>
      <c r="G65" s="43"/>
      <c r="H65" s="3"/>
      <c r="I65" s="3"/>
      <c r="J65" s="3"/>
      <c r="K65" s="3"/>
      <c r="L65" s="3"/>
    </row>
    <row r="66" spans="1:12" ht="22.65" customHeight="1">
      <c r="A66" s="53" t="s">
        <v>85</v>
      </c>
      <c r="B66" s="42"/>
      <c r="C66" s="42"/>
      <c r="E66" s="40"/>
      <c r="F66" s="3"/>
      <c r="G66" s="43"/>
      <c r="H66" s="3"/>
      <c r="I66" s="3"/>
      <c r="K66" s="3"/>
      <c r="L66" s="3"/>
    </row>
    <row r="67" spans="1:12" ht="22.65" customHeight="1">
      <c r="A67" s="53" t="s">
        <v>108</v>
      </c>
      <c r="B67" s="42"/>
      <c r="C67" s="42"/>
      <c r="D67" s="40">
        <v>27</v>
      </c>
      <c r="E67" s="40"/>
      <c r="F67" s="3">
        <v>2211397</v>
      </c>
      <c r="G67" s="43"/>
      <c r="H67" s="3">
        <f>'SC - Conso 12'!P29</f>
        <v>2030468</v>
      </c>
      <c r="I67" s="3"/>
      <c r="J67" s="3">
        <v>816700</v>
      </c>
      <c r="K67" s="3"/>
      <c r="L67" s="3">
        <f>'SC - LHFG 14'!L29</f>
        <v>768900</v>
      </c>
    </row>
    <row r="68" spans="1:12" ht="22.65" customHeight="1">
      <c r="A68" s="53" t="s">
        <v>21</v>
      </c>
      <c r="B68" s="54"/>
      <c r="C68" s="54"/>
      <c r="D68" s="40"/>
      <c r="E68" s="51"/>
      <c r="F68" s="3">
        <v>11477147</v>
      </c>
      <c r="G68" s="55"/>
      <c r="H68" s="8">
        <f>'SC - Conso 12'!R29</f>
        <v>10896539</v>
      </c>
      <c r="I68" s="5"/>
      <c r="J68" s="3">
        <v>2037855</v>
      </c>
      <c r="K68" s="5"/>
      <c r="L68" s="3">
        <f>'SC - LHFG 14'!N29</f>
        <v>2565346</v>
      </c>
    </row>
    <row r="69" spans="1:12" ht="22.65" customHeight="1">
      <c r="A69" s="56" t="s">
        <v>110</v>
      </c>
      <c r="B69" s="54"/>
      <c r="C69" s="54"/>
      <c r="D69" s="40"/>
      <c r="F69" s="17">
        <f>SUM(F61:F68)</f>
        <v>42716706</v>
      </c>
      <c r="G69" s="43"/>
      <c r="H69" s="17">
        <f>SUM(H61:H68)</f>
        <v>38643806</v>
      </c>
      <c r="I69" s="3"/>
      <c r="J69" s="17">
        <f>SUM(J61:J68)</f>
        <v>32733582</v>
      </c>
      <c r="K69" s="3"/>
      <c r="L69" s="17">
        <f>SUM(L61:L68)</f>
        <v>32357913</v>
      </c>
    </row>
    <row r="70" spans="1:12" ht="22.65" customHeight="1">
      <c r="A70" s="53" t="s">
        <v>109</v>
      </c>
      <c r="B70" s="54"/>
      <c r="C70" s="54"/>
      <c r="F70" s="9">
        <v>2</v>
      </c>
      <c r="G70" s="43"/>
      <c r="H70" s="9">
        <f>'SC - Conso 12'!V29</f>
        <v>2</v>
      </c>
      <c r="I70" s="3"/>
      <c r="J70" s="9">
        <v>0</v>
      </c>
      <c r="K70" s="3"/>
      <c r="L70" s="9">
        <v>0</v>
      </c>
    </row>
    <row r="71" spans="1:12" ht="22.65" customHeight="1">
      <c r="A71" s="39" t="s">
        <v>26</v>
      </c>
      <c r="B71" s="53"/>
      <c r="C71" s="53"/>
      <c r="D71" s="40"/>
      <c r="E71" s="40"/>
      <c r="F71" s="13">
        <f>SUM(F69:F70)</f>
        <v>42716708</v>
      </c>
      <c r="G71" s="49"/>
      <c r="H71" s="13">
        <f>SUM(H69:H70)</f>
        <v>38643808</v>
      </c>
      <c r="I71" s="12"/>
      <c r="J71" s="13">
        <f>SUM(J69:J70)</f>
        <v>32733582</v>
      </c>
      <c r="K71" s="12"/>
      <c r="L71" s="13">
        <f>SUM(L69:L70)</f>
        <v>32357913</v>
      </c>
    </row>
    <row r="72" spans="1:12" ht="22.65" customHeight="1" thickBot="1">
      <c r="A72" s="39" t="s">
        <v>111</v>
      </c>
      <c r="B72" s="42"/>
      <c r="C72" s="42"/>
      <c r="F72" s="15">
        <f>SUM(F71,F54)</f>
        <v>398811027</v>
      </c>
      <c r="G72" s="49"/>
      <c r="H72" s="15">
        <f>SUM(H71,H54)</f>
        <v>346862620</v>
      </c>
      <c r="I72" s="12"/>
      <c r="J72" s="15">
        <f>SUM(J71,J54)</f>
        <v>41791816</v>
      </c>
      <c r="K72" s="12"/>
      <c r="L72" s="15">
        <f>SUM(L71,L54)</f>
        <v>41232996</v>
      </c>
    </row>
    <row r="73" spans="1:12" ht="24" customHeight="1" thickTop="1">
      <c r="C73" s="42"/>
    </row>
    <row r="74" spans="1:12" ht="24" customHeight="1">
      <c r="A74" s="42"/>
      <c r="B74" s="42"/>
      <c r="C74" s="42"/>
    </row>
    <row r="75" spans="1:12" ht="24" customHeight="1">
      <c r="A75" s="42"/>
      <c r="C75" s="42"/>
    </row>
  </sheetData>
  <customSheetViews>
    <customSheetView guid="{CB5C2BDC-A7CF-4817-955D-94D1BF91D2E1}" scale="85" showPageBreaks="1" showGridLines="0" printArea="1" view="pageBreakPreview" topLeftCell="A13">
      <selection activeCell="P17" sqref="P17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1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F2FBE64-4A0E-4AE6-8C28-24903C1AE2E4}" scale="60" showPageBreaks="1" showGridLines="0" printArea="1">
      <selection activeCell="C24" sqref="C24"/>
      <rowBreaks count="1" manualBreakCount="1">
        <brk id="28" max="16383" man="1"/>
      </rowBreaks>
      <pageMargins left="0.8" right="0.5" top="0.48" bottom="0.5" header="0.5" footer="0.5"/>
      <pageSetup paperSize="9" scale="70" firstPageNumber="6" fitToHeight="2" orientation="portrait" useFirstPageNumber="1" r:id="rId2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6EF2B98A-6161-493F-9B91-EAD61A0BF780}" scale="55" showPageBreaks="1" showGridLines="0" printArea="1" view="pageBreakPreview">
      <selection activeCell="J12" sqref="J12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3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A74BE8A6-8D9C-4185-A73D-A7B802F83B95}" scale="85" showPageBreaks="1" showGridLines="0" printArea="1" view="pageBreakPreview" topLeftCell="A13">
      <selection activeCell="A43" sqref="A43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4"/>
      <headerFooter>
        <oddFooter>&amp;L&amp;"Times New Roman,Regular"&amp;11The accompanying notes are an integral part of these financial statements.
&amp;C&amp;"Times New Roman,Regular"&amp;11&amp;P</oddFooter>
      </headerFooter>
    </customSheetView>
  </customSheetViews>
  <mergeCells count="14">
    <mergeCell ref="F37:L37"/>
    <mergeCell ref="F33:H33"/>
    <mergeCell ref="J33:L33"/>
    <mergeCell ref="J4:L4"/>
    <mergeCell ref="F4:H4"/>
    <mergeCell ref="F8:L8"/>
    <mergeCell ref="F5:H5"/>
    <mergeCell ref="J5:L5"/>
    <mergeCell ref="F34:H34"/>
    <mergeCell ref="J34:L34"/>
    <mergeCell ref="F6:H6"/>
    <mergeCell ref="J6:L6"/>
    <mergeCell ref="F35:H35"/>
    <mergeCell ref="J35:L35"/>
  </mergeCells>
  <phoneticPr fontId="0" type="noConversion"/>
  <printOptions gridLinesSet="0"/>
  <pageMargins left="0.8" right="0.8" top="0.48" bottom="0.5" header="0.5" footer="0.5"/>
  <pageSetup paperSize="9" scale="72" firstPageNumber="7" fitToHeight="0" orientation="portrait" useFirstPageNumber="1" r:id="rId5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29" max="16383" man="1"/>
  </rowBreaks>
  <customProperties>
    <customPr name="OrphanNamesChecked" r:id="rId6"/>
  </customPropertie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81"/>
  <sheetViews>
    <sheetView showGridLines="0" view="pageBreakPreview" zoomScale="70" zoomScaleNormal="70" zoomScaleSheetLayoutView="70" workbookViewId="0">
      <selection activeCell="P46" sqref="P46"/>
    </sheetView>
  </sheetViews>
  <sheetFormatPr defaultColWidth="10.453125" defaultRowHeight="24" customHeight="1"/>
  <cols>
    <col min="1" max="1" width="48" style="35" customWidth="1"/>
    <col min="2" max="2" width="9.453125" style="35" customWidth="1"/>
    <col min="3" max="3" width="8.453125" style="35" customWidth="1"/>
    <col min="4" max="4" width="1" style="35" customWidth="1"/>
    <col min="5" max="5" width="14.453125" style="35" customWidth="1"/>
    <col min="6" max="6" width="1" style="35" customWidth="1"/>
    <col min="7" max="7" width="14.453125" style="47" customWidth="1"/>
    <col min="8" max="8" width="1" style="47" customWidth="1"/>
    <col min="9" max="9" width="14.453125" style="47" customWidth="1"/>
    <col min="10" max="10" width="1" style="35" customWidth="1"/>
    <col min="11" max="11" width="14.453125" style="47" customWidth="1"/>
    <col min="12" max="16384" width="10.453125" style="35"/>
  </cols>
  <sheetData>
    <row r="1" spans="1:14" ht="24" customHeight="1">
      <c r="A1" s="27" t="s">
        <v>155</v>
      </c>
      <c r="G1" s="35"/>
      <c r="H1" s="35"/>
      <c r="I1" s="35"/>
      <c r="K1" s="35"/>
    </row>
    <row r="2" spans="1:14" ht="24" customHeight="1">
      <c r="A2" s="34" t="s">
        <v>112</v>
      </c>
      <c r="B2" s="30"/>
      <c r="C2" s="30"/>
      <c r="D2" s="30"/>
      <c r="E2" s="30"/>
      <c r="F2" s="30"/>
      <c r="G2" s="31"/>
      <c r="H2" s="31"/>
      <c r="I2" s="31"/>
      <c r="J2" s="30"/>
      <c r="K2" s="31"/>
    </row>
    <row r="3" spans="1:14" ht="24" customHeight="1">
      <c r="A3" s="111"/>
      <c r="B3" s="112"/>
      <c r="C3" s="113"/>
      <c r="D3" s="112"/>
      <c r="E3" s="112"/>
      <c r="F3" s="112"/>
      <c r="G3" s="112"/>
      <c r="H3" s="114"/>
      <c r="I3" s="114"/>
      <c r="J3" s="112"/>
      <c r="K3" s="114"/>
    </row>
    <row r="4" spans="1:14" ht="24" customHeight="1">
      <c r="A4" s="39"/>
      <c r="B4" s="30"/>
      <c r="C4" s="88"/>
      <c r="E4" s="133" t="s">
        <v>86</v>
      </c>
      <c r="F4" s="133"/>
      <c r="G4" s="133"/>
      <c r="H4" s="38"/>
      <c r="I4" s="133" t="s">
        <v>87</v>
      </c>
      <c r="J4" s="133"/>
      <c r="K4" s="133"/>
      <c r="N4" s="41"/>
    </row>
    <row r="5" spans="1:14" ht="24" customHeight="1">
      <c r="A5" s="39"/>
      <c r="B5" s="30"/>
      <c r="C5" s="88"/>
      <c r="E5" s="133" t="s">
        <v>88</v>
      </c>
      <c r="F5" s="133"/>
      <c r="G5" s="133"/>
      <c r="H5" s="38"/>
      <c r="I5" s="133" t="s">
        <v>88</v>
      </c>
      <c r="J5" s="133"/>
      <c r="K5" s="133"/>
      <c r="N5" s="41"/>
    </row>
    <row r="6" spans="1:14" ht="24" customHeight="1">
      <c r="A6" s="39"/>
      <c r="B6" s="30"/>
      <c r="C6" s="88"/>
      <c r="E6" s="136" t="s">
        <v>185</v>
      </c>
      <c r="F6" s="137"/>
      <c r="G6" s="137"/>
      <c r="H6" s="38"/>
      <c r="I6" s="136" t="s">
        <v>185</v>
      </c>
      <c r="J6" s="137"/>
      <c r="K6" s="137"/>
      <c r="N6" s="41"/>
    </row>
    <row r="7" spans="1:14" ht="24" customHeight="1">
      <c r="B7" s="30"/>
      <c r="C7" s="88" t="s">
        <v>0</v>
      </c>
      <c r="E7" s="41">
        <v>2025</v>
      </c>
      <c r="F7" s="41"/>
      <c r="G7" s="41">
        <v>2024</v>
      </c>
      <c r="H7" s="41"/>
      <c r="I7" s="41">
        <v>2025</v>
      </c>
      <c r="J7" s="41"/>
      <c r="K7" s="41">
        <v>2024</v>
      </c>
      <c r="N7" s="41"/>
    </row>
    <row r="8" spans="1:14" ht="24" customHeight="1">
      <c r="A8" s="39"/>
      <c r="C8" s="88"/>
      <c r="E8" s="132" t="s">
        <v>83</v>
      </c>
      <c r="F8" s="132"/>
      <c r="G8" s="132"/>
      <c r="H8" s="132"/>
      <c r="I8" s="132"/>
      <c r="J8" s="132"/>
      <c r="K8" s="132"/>
      <c r="N8" s="41"/>
    </row>
    <row r="9" spans="1:14" ht="24" customHeight="1">
      <c r="A9" s="35" t="s">
        <v>33</v>
      </c>
      <c r="C9" s="40" t="s">
        <v>210</v>
      </c>
      <c r="D9" s="41"/>
      <c r="E9" s="8">
        <v>13595508</v>
      </c>
      <c r="G9" s="8">
        <v>13176228</v>
      </c>
      <c r="H9" s="35"/>
      <c r="I9" s="8">
        <v>1452</v>
      </c>
      <c r="J9" s="20"/>
      <c r="K9" s="8">
        <v>507</v>
      </c>
      <c r="N9" s="41"/>
    </row>
    <row r="10" spans="1:14" ht="24" customHeight="1">
      <c r="A10" s="35" t="s">
        <v>12</v>
      </c>
      <c r="C10" s="40" t="s">
        <v>211</v>
      </c>
      <c r="D10" s="18"/>
      <c r="E10" s="19">
        <v>-6685772</v>
      </c>
      <c r="F10" s="20"/>
      <c r="G10" s="3">
        <v>-6368488</v>
      </c>
      <c r="H10" s="8"/>
      <c r="I10" s="19">
        <v>-221053</v>
      </c>
      <c r="J10" s="20"/>
      <c r="K10" s="3">
        <v>-145880</v>
      </c>
      <c r="N10" s="41"/>
    </row>
    <row r="11" spans="1:14" ht="24" customHeight="1">
      <c r="A11" s="39" t="s">
        <v>50</v>
      </c>
      <c r="D11" s="18"/>
      <c r="E11" s="13">
        <f t="shared" ref="E11" si="0">SUM(E9:E10)</f>
        <v>6909736</v>
      </c>
      <c r="F11" s="20"/>
      <c r="G11" s="13">
        <f>SUM(G9:G10)</f>
        <v>6807740</v>
      </c>
      <c r="H11" s="20"/>
      <c r="I11" s="13">
        <f t="shared" ref="I11" si="1">SUM(I9:I10)</f>
        <v>-219601</v>
      </c>
      <c r="J11" s="20"/>
      <c r="K11" s="13">
        <f>SUM(K9:K10)</f>
        <v>-145373</v>
      </c>
      <c r="N11" s="41"/>
    </row>
    <row r="12" spans="1:14" ht="24" customHeight="1">
      <c r="A12" s="42" t="s">
        <v>34</v>
      </c>
      <c r="C12" s="40">
        <v>30</v>
      </c>
      <c r="D12" s="41"/>
      <c r="E12" s="3">
        <v>1128391</v>
      </c>
      <c r="F12" s="20"/>
      <c r="G12" s="8">
        <v>991444</v>
      </c>
      <c r="H12" s="44"/>
      <c r="I12" s="3">
        <v>0</v>
      </c>
      <c r="J12" s="20"/>
      <c r="K12" s="8">
        <v>0</v>
      </c>
      <c r="N12" s="41"/>
    </row>
    <row r="13" spans="1:14" ht="24" customHeight="1">
      <c r="A13" s="42" t="s">
        <v>28</v>
      </c>
      <c r="C13" s="40">
        <v>30</v>
      </c>
      <c r="D13" s="18"/>
      <c r="E13" s="19">
        <v>-238580</v>
      </c>
      <c r="F13" s="20"/>
      <c r="G13" s="3">
        <v>-223352</v>
      </c>
      <c r="H13" s="8"/>
      <c r="I13" s="19">
        <v>-9170</v>
      </c>
      <c r="J13" s="20"/>
      <c r="K13" s="3">
        <v>-8471</v>
      </c>
      <c r="N13" s="41"/>
    </row>
    <row r="14" spans="1:14" ht="24" customHeight="1">
      <c r="A14" s="39" t="s">
        <v>51</v>
      </c>
      <c r="C14" s="40">
        <v>37</v>
      </c>
      <c r="D14" s="18"/>
      <c r="E14" s="13">
        <f>SUM(E12:E13)</f>
        <v>889811</v>
      </c>
      <c r="F14" s="20"/>
      <c r="G14" s="13">
        <f>SUM(G12:G13)</f>
        <v>768092</v>
      </c>
      <c r="H14" s="20"/>
      <c r="I14" s="13">
        <f>SUM(I12:I13)</f>
        <v>-9170</v>
      </c>
      <c r="J14" s="20"/>
      <c r="K14" s="13">
        <f>SUM(K12:K13)</f>
        <v>-8471</v>
      </c>
      <c r="N14" s="41"/>
    </row>
    <row r="15" spans="1:14" ht="24" customHeight="1">
      <c r="A15" s="42" t="s">
        <v>226</v>
      </c>
      <c r="C15" s="40"/>
      <c r="D15" s="41"/>
      <c r="E15" s="3"/>
      <c r="F15" s="44"/>
      <c r="G15" s="8"/>
      <c r="H15" s="44"/>
      <c r="I15" s="3"/>
      <c r="J15" s="44"/>
      <c r="K15" s="3"/>
    </row>
    <row r="16" spans="1:14" ht="24" customHeight="1">
      <c r="A16" s="53" t="s">
        <v>113</v>
      </c>
      <c r="C16" s="40" t="s">
        <v>212</v>
      </c>
      <c r="D16" s="18"/>
      <c r="E16" s="8">
        <v>182312</v>
      </c>
      <c r="F16" s="8"/>
      <c r="G16" s="8">
        <v>48978</v>
      </c>
      <c r="H16" s="8"/>
      <c r="I16" s="8">
        <v>424563</v>
      </c>
      <c r="J16" s="8"/>
      <c r="K16" s="8">
        <v>0</v>
      </c>
    </row>
    <row r="17" spans="1:14" ht="24" customHeight="1">
      <c r="A17" s="35" t="s">
        <v>199</v>
      </c>
      <c r="C17" s="40">
        <v>39</v>
      </c>
      <c r="D17" s="18"/>
      <c r="E17" s="8">
        <v>393981</v>
      </c>
      <c r="F17" s="8"/>
      <c r="G17" s="8">
        <v>-30680</v>
      </c>
      <c r="H17" s="8"/>
      <c r="I17" s="8">
        <v>-641770</v>
      </c>
      <c r="J17" s="8"/>
      <c r="K17" s="8">
        <v>0</v>
      </c>
    </row>
    <row r="18" spans="1:14" ht="24" customHeight="1">
      <c r="A18" s="35" t="s">
        <v>37</v>
      </c>
      <c r="C18" s="40">
        <v>30</v>
      </c>
      <c r="D18" s="18"/>
      <c r="E18" s="8">
        <v>524449</v>
      </c>
      <c r="F18" s="8"/>
      <c r="G18" s="8">
        <v>465414</v>
      </c>
      <c r="H18" s="8"/>
      <c r="I18" s="8">
        <v>1411251</v>
      </c>
      <c r="J18" s="8"/>
      <c r="K18" s="8">
        <v>1153452</v>
      </c>
    </row>
    <row r="19" spans="1:14" ht="24" customHeight="1">
      <c r="A19" s="35" t="s">
        <v>60</v>
      </c>
      <c r="C19" s="40">
        <v>30</v>
      </c>
      <c r="D19" s="18"/>
      <c r="E19" s="8">
        <v>0</v>
      </c>
      <c r="F19" s="8"/>
      <c r="G19" s="8">
        <v>0</v>
      </c>
      <c r="H19" s="8"/>
      <c r="I19" s="8">
        <v>353644</v>
      </c>
      <c r="J19" s="8"/>
      <c r="K19" s="8">
        <v>357678</v>
      </c>
    </row>
    <row r="20" spans="1:14" ht="24" customHeight="1">
      <c r="A20" s="35" t="s">
        <v>35</v>
      </c>
      <c r="C20" s="40">
        <v>30</v>
      </c>
      <c r="D20" s="18"/>
      <c r="E20" s="8">
        <v>165746</v>
      </c>
      <c r="F20" s="8"/>
      <c r="G20" s="8">
        <v>141957</v>
      </c>
      <c r="H20" s="8"/>
      <c r="I20" s="8">
        <v>2044</v>
      </c>
      <c r="J20" s="8"/>
      <c r="K20" s="8">
        <v>3665</v>
      </c>
    </row>
    <row r="21" spans="1:14" ht="24" customHeight="1">
      <c r="A21" s="39" t="s">
        <v>40</v>
      </c>
      <c r="C21" s="40"/>
      <c r="D21" s="18"/>
      <c r="E21" s="13">
        <f>SUM(E11,E14:E20)</f>
        <v>9066035</v>
      </c>
      <c r="F21" s="89"/>
      <c r="G21" s="13">
        <f>SUM(G11,G14:G20)</f>
        <v>8201501</v>
      </c>
      <c r="H21" s="89"/>
      <c r="I21" s="13">
        <f>SUM(I11,I14:I20)</f>
        <v>1320961</v>
      </c>
      <c r="J21" s="89"/>
      <c r="K21" s="13">
        <f>SUM(K11,K14:K20)</f>
        <v>1360951</v>
      </c>
    </row>
    <row r="22" spans="1:14" ht="24" customHeight="1">
      <c r="A22" s="39" t="s">
        <v>29</v>
      </c>
      <c r="C22" s="40">
        <v>30</v>
      </c>
      <c r="D22" s="90"/>
      <c r="G22" s="35"/>
      <c r="H22" s="35"/>
      <c r="I22" s="35"/>
      <c r="K22" s="35"/>
    </row>
    <row r="23" spans="1:14" ht="24" customHeight="1">
      <c r="A23" s="35" t="s">
        <v>114</v>
      </c>
      <c r="C23" s="40"/>
      <c r="D23" s="90"/>
      <c r="E23" s="44">
        <v>2650794</v>
      </c>
      <c r="F23" s="44"/>
      <c r="G23" s="8">
        <v>2379751</v>
      </c>
      <c r="H23" s="44"/>
      <c r="I23" s="44">
        <v>316912</v>
      </c>
      <c r="J23" s="44"/>
      <c r="K23" s="8">
        <v>339565</v>
      </c>
    </row>
    <row r="24" spans="1:14" ht="24" customHeight="1">
      <c r="A24" s="35" t="s">
        <v>115</v>
      </c>
      <c r="C24" s="40"/>
      <c r="D24" s="18"/>
      <c r="E24" s="8">
        <v>41548</v>
      </c>
      <c r="F24" s="8"/>
      <c r="G24" s="8">
        <v>41762</v>
      </c>
      <c r="H24" s="8"/>
      <c r="I24" s="8">
        <v>20710</v>
      </c>
      <c r="J24" s="8"/>
      <c r="K24" s="8">
        <v>19649</v>
      </c>
    </row>
    <row r="25" spans="1:14" ht="24" customHeight="1">
      <c r="A25" s="35" t="s">
        <v>116</v>
      </c>
      <c r="C25" s="40"/>
      <c r="D25" s="18"/>
      <c r="E25" s="8">
        <v>1018184</v>
      </c>
      <c r="F25" s="8"/>
      <c r="G25" s="8">
        <v>880848</v>
      </c>
      <c r="H25" s="8"/>
      <c r="I25" s="8">
        <v>10222</v>
      </c>
      <c r="J25" s="8"/>
      <c r="K25" s="8">
        <v>11771</v>
      </c>
    </row>
    <row r="26" spans="1:14" ht="24" customHeight="1">
      <c r="A26" s="35" t="s">
        <v>117</v>
      </c>
      <c r="C26" s="40"/>
      <c r="D26" s="18"/>
      <c r="E26" s="8">
        <v>406004</v>
      </c>
      <c r="F26" s="8"/>
      <c r="G26" s="8">
        <v>400465</v>
      </c>
      <c r="H26" s="8"/>
      <c r="I26" s="8">
        <v>2866</v>
      </c>
      <c r="J26" s="8"/>
      <c r="K26" s="8">
        <v>586</v>
      </c>
    </row>
    <row r="27" spans="1:14" ht="24" customHeight="1">
      <c r="A27" s="35" t="s">
        <v>118</v>
      </c>
      <c r="C27" s="40"/>
      <c r="D27" s="18"/>
      <c r="E27" s="8">
        <v>226817</v>
      </c>
      <c r="F27" s="8"/>
      <c r="G27" s="8">
        <v>144737</v>
      </c>
      <c r="H27" s="8"/>
      <c r="I27" s="8">
        <v>2357</v>
      </c>
      <c r="J27" s="8"/>
      <c r="K27" s="8">
        <v>2534</v>
      </c>
    </row>
    <row r="28" spans="1:14" ht="24" customHeight="1">
      <c r="A28" s="35" t="s">
        <v>119</v>
      </c>
      <c r="C28" s="40"/>
      <c r="D28" s="18"/>
      <c r="E28" s="8">
        <v>123386</v>
      </c>
      <c r="F28" s="8"/>
      <c r="G28" s="8">
        <v>105404</v>
      </c>
      <c r="H28" s="8"/>
      <c r="I28" s="8">
        <v>732</v>
      </c>
      <c r="J28" s="8"/>
      <c r="K28" s="8">
        <v>732</v>
      </c>
    </row>
    <row r="29" spans="1:14" ht="24" customHeight="1">
      <c r="A29" s="121" t="s">
        <v>223</v>
      </c>
      <c r="C29" s="40"/>
      <c r="D29" s="18"/>
      <c r="E29" s="8">
        <v>0</v>
      </c>
      <c r="F29" s="8"/>
      <c r="G29" s="8">
        <v>0</v>
      </c>
      <c r="H29" s="8"/>
      <c r="I29" s="8">
        <v>2050</v>
      </c>
      <c r="J29" s="8"/>
      <c r="K29" s="8">
        <v>0</v>
      </c>
    </row>
    <row r="30" spans="1:14" ht="24" customHeight="1">
      <c r="A30" s="35" t="s">
        <v>120</v>
      </c>
      <c r="C30" s="40"/>
      <c r="D30" s="18"/>
      <c r="E30" s="19">
        <v>393664</v>
      </c>
      <c r="F30" s="8"/>
      <c r="G30" s="8">
        <v>373186</v>
      </c>
      <c r="H30" s="8"/>
      <c r="I30" s="8">
        <v>10690</v>
      </c>
      <c r="J30" s="8"/>
      <c r="K30" s="8">
        <v>10816</v>
      </c>
      <c r="N30" s="128"/>
    </row>
    <row r="31" spans="1:14" ht="24" customHeight="1">
      <c r="A31" s="39" t="s">
        <v>30</v>
      </c>
      <c r="C31" s="40"/>
      <c r="D31" s="18"/>
      <c r="E31" s="13">
        <f>SUM(E23:E30)</f>
        <v>4860397</v>
      </c>
      <c r="F31" s="89"/>
      <c r="G31" s="13">
        <f>SUM(G23:G30)</f>
        <v>4326153</v>
      </c>
      <c r="H31" s="89"/>
      <c r="I31" s="13">
        <f>SUM(I23:I30)</f>
        <v>366539</v>
      </c>
      <c r="J31" s="89"/>
      <c r="K31" s="13">
        <f>SUM(K23:K30)</f>
        <v>385653</v>
      </c>
      <c r="M31" s="44"/>
    </row>
    <row r="32" spans="1:14" ht="24" customHeight="1">
      <c r="A32" s="35" t="s">
        <v>81</v>
      </c>
      <c r="C32" s="40">
        <v>40</v>
      </c>
      <c r="D32" s="91"/>
      <c r="E32" s="9">
        <v>666594</v>
      </c>
      <c r="F32" s="8"/>
      <c r="G32" s="9">
        <v>1329888</v>
      </c>
      <c r="H32" s="8"/>
      <c r="I32" s="9">
        <v>0</v>
      </c>
      <c r="J32" s="8"/>
      <c r="K32" s="9">
        <v>0</v>
      </c>
    </row>
    <row r="33" spans="1:11" ht="24" customHeight="1">
      <c r="A33" s="39" t="s">
        <v>121</v>
      </c>
      <c r="C33" s="40"/>
      <c r="D33" s="91"/>
      <c r="E33" s="12">
        <f>E21-E31-E32</f>
        <v>3539044</v>
      </c>
      <c r="F33" s="89">
        <f>F21-F31-F32</f>
        <v>0</v>
      </c>
      <c r="G33" s="12">
        <f>G21-G31-G32</f>
        <v>2545460</v>
      </c>
      <c r="H33" s="89"/>
      <c r="I33" s="12">
        <f>I21-I31-I32</f>
        <v>954422</v>
      </c>
      <c r="J33" s="89"/>
      <c r="K33" s="12">
        <f>K21-K31-K32</f>
        <v>975298</v>
      </c>
    </row>
    <row r="34" spans="1:11" ht="24" customHeight="1">
      <c r="A34" s="35" t="s">
        <v>61</v>
      </c>
      <c r="C34" s="40">
        <v>41</v>
      </c>
      <c r="D34" s="41"/>
      <c r="E34" s="9">
        <v>653175</v>
      </c>
      <c r="F34" s="8"/>
      <c r="G34" s="9">
        <v>498442</v>
      </c>
      <c r="H34" s="8"/>
      <c r="I34" s="9">
        <v>0</v>
      </c>
      <c r="J34" s="8"/>
      <c r="K34" s="9">
        <v>0</v>
      </c>
    </row>
    <row r="35" spans="1:11" ht="24" customHeight="1">
      <c r="A35" s="39" t="s">
        <v>122</v>
      </c>
      <c r="D35" s="18"/>
      <c r="E35" s="13">
        <f>E33-E34</f>
        <v>2885869</v>
      </c>
      <c r="F35" s="89"/>
      <c r="G35" s="13">
        <f>G33-G34</f>
        <v>2047018</v>
      </c>
      <c r="H35" s="89"/>
      <c r="I35" s="13">
        <f>I33-I34</f>
        <v>954422</v>
      </c>
      <c r="J35" s="89"/>
      <c r="K35" s="13">
        <f>K33-K34</f>
        <v>975298</v>
      </c>
    </row>
    <row r="36" spans="1:11" ht="24" customHeight="1">
      <c r="A36" s="42"/>
      <c r="C36" s="40"/>
      <c r="D36" s="41"/>
      <c r="G36" s="35"/>
      <c r="H36" s="35"/>
      <c r="I36" s="35"/>
      <c r="K36" s="35"/>
    </row>
    <row r="37" spans="1:11" ht="24" customHeight="1">
      <c r="A37" s="42"/>
      <c r="C37" s="92"/>
      <c r="D37" s="92"/>
      <c r="E37" s="55"/>
      <c r="F37" s="44"/>
      <c r="G37" s="55"/>
      <c r="H37" s="8"/>
      <c r="I37" s="8"/>
      <c r="J37" s="8"/>
      <c r="K37" s="8"/>
    </row>
    <row r="38" spans="1:11" ht="24" customHeight="1">
      <c r="A38" s="27" t="s">
        <v>155</v>
      </c>
      <c r="C38" s="92"/>
      <c r="D38" s="92"/>
      <c r="E38" s="55"/>
      <c r="F38" s="44"/>
      <c r="G38" s="8"/>
      <c r="H38" s="8"/>
      <c r="I38" s="8"/>
      <c r="J38" s="8"/>
      <c r="K38" s="8"/>
    </row>
    <row r="39" spans="1:11" ht="24" customHeight="1">
      <c r="A39" s="34" t="s">
        <v>112</v>
      </c>
      <c r="B39" s="30"/>
      <c r="C39" s="30"/>
      <c r="D39" s="30"/>
      <c r="E39" s="93"/>
      <c r="F39" s="93"/>
      <c r="G39" s="93"/>
      <c r="H39" s="93"/>
      <c r="I39" s="93"/>
      <c r="J39" s="93"/>
      <c r="K39" s="93"/>
    </row>
    <row r="40" spans="1:11" ht="24" customHeight="1">
      <c r="A40" s="39"/>
      <c r="B40" s="30"/>
      <c r="C40" s="30"/>
      <c r="D40" s="30"/>
      <c r="E40" s="93"/>
      <c r="F40" s="93"/>
      <c r="G40" s="93"/>
      <c r="H40" s="93"/>
      <c r="I40" s="93"/>
      <c r="J40" s="93"/>
      <c r="K40" s="93"/>
    </row>
    <row r="41" spans="1:11" ht="24" customHeight="1">
      <c r="A41" s="39"/>
      <c r="B41" s="30"/>
      <c r="C41" s="88"/>
      <c r="E41" s="133" t="s">
        <v>86</v>
      </c>
      <c r="F41" s="133"/>
      <c r="G41" s="133"/>
      <c r="H41" s="38"/>
      <c r="I41" s="133" t="s">
        <v>87</v>
      </c>
      <c r="J41" s="133"/>
      <c r="K41" s="133"/>
    </row>
    <row r="42" spans="1:11" ht="24" customHeight="1">
      <c r="A42" s="39"/>
      <c r="B42" s="30"/>
      <c r="C42" s="88"/>
      <c r="E42" s="133" t="s">
        <v>88</v>
      </c>
      <c r="F42" s="133"/>
      <c r="G42" s="133"/>
      <c r="H42" s="38"/>
      <c r="I42" s="133" t="s">
        <v>88</v>
      </c>
      <c r="J42" s="133"/>
      <c r="K42" s="133"/>
    </row>
    <row r="43" spans="1:11" ht="24" customHeight="1">
      <c r="A43" s="39"/>
      <c r="B43" s="30"/>
      <c r="C43" s="88"/>
      <c r="E43" s="136" t="s">
        <v>185</v>
      </c>
      <c r="F43" s="137"/>
      <c r="G43" s="137"/>
      <c r="H43" s="38"/>
      <c r="I43" s="136" t="s">
        <v>185</v>
      </c>
      <c r="J43" s="137"/>
      <c r="K43" s="137"/>
    </row>
    <row r="44" spans="1:11" ht="24" customHeight="1">
      <c r="A44" s="39"/>
      <c r="B44" s="30"/>
      <c r="C44" s="88" t="s">
        <v>0</v>
      </c>
      <c r="E44" s="41">
        <v>2025</v>
      </c>
      <c r="F44" s="41"/>
      <c r="G44" s="41">
        <v>2024</v>
      </c>
      <c r="H44" s="41"/>
      <c r="I44" s="41">
        <v>2025</v>
      </c>
      <c r="J44" s="41"/>
      <c r="K44" s="41">
        <v>2024</v>
      </c>
    </row>
    <row r="45" spans="1:11" ht="24" customHeight="1">
      <c r="A45" s="48"/>
      <c r="B45" s="30"/>
      <c r="C45" s="88"/>
      <c r="E45" s="132" t="s">
        <v>83</v>
      </c>
      <c r="F45" s="132"/>
      <c r="G45" s="132"/>
      <c r="H45" s="132"/>
      <c r="I45" s="132"/>
      <c r="J45" s="132"/>
      <c r="K45" s="132"/>
    </row>
    <row r="46" spans="1:11" ht="24" customHeight="1">
      <c r="A46" s="39" t="s">
        <v>123</v>
      </c>
      <c r="B46" s="30"/>
      <c r="C46" s="88"/>
      <c r="E46" s="40"/>
      <c r="F46" s="40"/>
      <c r="G46" s="40"/>
      <c r="H46" s="40"/>
      <c r="I46" s="40"/>
      <c r="J46" s="40"/>
      <c r="K46" s="40"/>
    </row>
    <row r="47" spans="1:11" ht="24" customHeight="1">
      <c r="A47" s="48" t="s">
        <v>124</v>
      </c>
      <c r="C47" s="40"/>
      <c r="D47" s="41"/>
      <c r="E47" s="55"/>
      <c r="F47" s="44"/>
      <c r="G47" s="3"/>
      <c r="H47" s="8"/>
      <c r="I47" s="3"/>
      <c r="J47" s="8"/>
      <c r="K47" s="3"/>
    </row>
    <row r="48" spans="1:11" ht="24" customHeight="1">
      <c r="A48" s="35" t="s">
        <v>225</v>
      </c>
      <c r="C48" s="41"/>
      <c r="D48" s="41"/>
      <c r="E48" s="55"/>
      <c r="F48" s="44"/>
      <c r="G48" s="3"/>
      <c r="H48" s="8"/>
      <c r="I48" s="3"/>
      <c r="J48" s="8"/>
      <c r="K48" s="3"/>
    </row>
    <row r="49" spans="1:11" ht="24" customHeight="1">
      <c r="A49" s="35" t="s">
        <v>69</v>
      </c>
      <c r="C49" s="41"/>
      <c r="D49" s="41"/>
      <c r="E49" s="8">
        <v>610397</v>
      </c>
      <c r="F49" s="8"/>
      <c r="G49" s="8">
        <v>1202627</v>
      </c>
      <c r="H49" s="8"/>
      <c r="I49" s="8">
        <v>0</v>
      </c>
      <c r="J49" s="8"/>
      <c r="K49" s="8">
        <v>0</v>
      </c>
    </row>
    <row r="50" spans="1:11" ht="24" customHeight="1">
      <c r="A50" s="35" t="s">
        <v>125</v>
      </c>
      <c r="C50" s="41"/>
      <c r="D50" s="41"/>
      <c r="E50" s="8"/>
      <c r="F50" s="8"/>
      <c r="G50" s="8"/>
      <c r="H50" s="8"/>
      <c r="I50" s="8"/>
      <c r="J50" s="8"/>
      <c r="K50" s="8"/>
    </row>
    <row r="51" spans="1:11" ht="24" customHeight="1">
      <c r="A51" s="35" t="s">
        <v>126</v>
      </c>
      <c r="C51" s="40">
        <v>41</v>
      </c>
      <c r="D51" s="41"/>
      <c r="E51" s="19">
        <v>-122079</v>
      </c>
      <c r="F51" s="8"/>
      <c r="G51" s="19">
        <v>-240525</v>
      </c>
      <c r="H51" s="8"/>
      <c r="I51" s="19">
        <v>0</v>
      </c>
      <c r="J51" s="8"/>
      <c r="K51" s="19">
        <v>0</v>
      </c>
    </row>
    <row r="52" spans="1:11" s="39" customFormat="1" ht="24" customHeight="1">
      <c r="C52" s="62"/>
      <c r="D52" s="23"/>
      <c r="E52" s="24">
        <f>SUM(E49:E51)</f>
        <v>488318</v>
      </c>
      <c r="F52" s="20"/>
      <c r="G52" s="24">
        <f>SUM(G49:G51)</f>
        <v>962102</v>
      </c>
      <c r="H52" s="20"/>
      <c r="I52" s="24">
        <f>SUM(I49:I51)</f>
        <v>0</v>
      </c>
      <c r="J52" s="20"/>
      <c r="K52" s="24">
        <f>SUM(K49:K51)</f>
        <v>0</v>
      </c>
    </row>
    <row r="53" spans="1:11" s="39" customFormat="1" ht="24" customHeight="1">
      <c r="C53" s="62"/>
      <c r="D53" s="23"/>
      <c r="E53" s="20"/>
      <c r="F53" s="20"/>
      <c r="G53" s="20"/>
      <c r="H53" s="20"/>
      <c r="I53" s="20"/>
      <c r="J53" s="20"/>
      <c r="K53" s="20"/>
    </row>
    <row r="54" spans="1:11" ht="24" customHeight="1">
      <c r="A54" s="48" t="s">
        <v>127</v>
      </c>
      <c r="C54" s="40"/>
      <c r="D54" s="18"/>
      <c r="E54" s="8"/>
      <c r="F54" s="8"/>
      <c r="G54" s="8"/>
      <c r="H54" s="8"/>
      <c r="I54" s="8"/>
      <c r="J54" s="8"/>
      <c r="K54" s="8"/>
    </row>
    <row r="55" spans="1:11" ht="24" customHeight="1">
      <c r="A55" s="35" t="s">
        <v>224</v>
      </c>
      <c r="C55" s="41"/>
      <c r="D55" s="41"/>
      <c r="E55" s="8"/>
      <c r="F55" s="8"/>
      <c r="G55" s="8"/>
      <c r="H55" s="8"/>
      <c r="I55" s="8"/>
      <c r="J55" s="8"/>
      <c r="K55" s="8"/>
    </row>
    <row r="56" spans="1:11" ht="24" customHeight="1">
      <c r="A56" s="35" t="s">
        <v>128</v>
      </c>
      <c r="C56" s="41"/>
      <c r="D56" s="41"/>
      <c r="E56" s="8">
        <v>1837170</v>
      </c>
      <c r="F56" s="8"/>
      <c r="G56" s="8">
        <v>391888</v>
      </c>
      <c r="H56" s="8"/>
      <c r="I56" s="8">
        <v>271857</v>
      </c>
      <c r="J56" s="8"/>
      <c r="K56" s="8">
        <v>163560</v>
      </c>
    </row>
    <row r="57" spans="1:11" ht="24" customHeight="1">
      <c r="A57" s="35" t="s">
        <v>227</v>
      </c>
      <c r="C57" s="41"/>
      <c r="D57" s="41"/>
      <c r="E57" s="8">
        <v>-25919</v>
      </c>
      <c r="F57" s="8"/>
      <c r="G57" s="8">
        <v>-23695</v>
      </c>
      <c r="H57" s="8"/>
      <c r="I57" s="8">
        <v>-3278</v>
      </c>
      <c r="J57" s="8"/>
      <c r="K57" s="8">
        <v>-1900</v>
      </c>
    </row>
    <row r="58" spans="1:11" ht="24" customHeight="1">
      <c r="A58" s="35" t="s">
        <v>125</v>
      </c>
      <c r="C58" s="41"/>
      <c r="D58" s="41"/>
      <c r="G58" s="8"/>
      <c r="K58" s="8"/>
    </row>
    <row r="59" spans="1:11" ht="24" customHeight="1">
      <c r="A59" s="35" t="s">
        <v>129</v>
      </c>
      <c r="C59" s="40">
        <v>41</v>
      </c>
      <c r="D59" s="41"/>
      <c r="E59" s="19">
        <v>-265206</v>
      </c>
      <c r="F59" s="8"/>
      <c r="G59" s="19">
        <v>-58831</v>
      </c>
      <c r="H59" s="8"/>
      <c r="I59" s="19">
        <v>0</v>
      </c>
      <c r="J59" s="8"/>
      <c r="K59" s="19">
        <v>0</v>
      </c>
    </row>
    <row r="60" spans="1:11" s="39" customFormat="1" ht="24" customHeight="1">
      <c r="C60" s="62"/>
      <c r="D60" s="23"/>
      <c r="E60" s="20">
        <f>SUM(E55:E59)</f>
        <v>1546045</v>
      </c>
      <c r="F60" s="20"/>
      <c r="G60" s="20">
        <f>SUM(G55:G59)</f>
        <v>309362</v>
      </c>
      <c r="H60" s="20"/>
      <c r="I60" s="20">
        <f>SUM(I55:I59)</f>
        <v>268579</v>
      </c>
      <c r="J60" s="20"/>
      <c r="K60" s="20">
        <f>SUM(K55:K59)</f>
        <v>161660</v>
      </c>
    </row>
    <row r="61" spans="1:11" ht="24" customHeight="1">
      <c r="A61" s="39" t="s">
        <v>130</v>
      </c>
      <c r="C61" s="40"/>
      <c r="D61" s="18"/>
      <c r="E61" s="13">
        <f>E60+E52</f>
        <v>2034363</v>
      </c>
      <c r="F61" s="89"/>
      <c r="G61" s="13">
        <f>G60+G52</f>
        <v>1271464</v>
      </c>
      <c r="H61" s="20"/>
      <c r="I61" s="13">
        <f>I60+I52</f>
        <v>268579</v>
      </c>
      <c r="J61" s="20"/>
      <c r="K61" s="13">
        <f>K60+K52</f>
        <v>161660</v>
      </c>
    </row>
    <row r="62" spans="1:11" ht="24" customHeight="1" thickBot="1">
      <c r="A62" s="39" t="s">
        <v>131</v>
      </c>
      <c r="C62" s="94"/>
      <c r="D62" s="94"/>
      <c r="E62" s="15">
        <f>E61+E35</f>
        <v>4920232</v>
      </c>
      <c r="F62" s="89"/>
      <c r="G62" s="15">
        <f>G61+G35</f>
        <v>3318482</v>
      </c>
      <c r="H62" s="20"/>
      <c r="I62" s="15">
        <f>I61+I35</f>
        <v>1223001</v>
      </c>
      <c r="J62" s="20"/>
      <c r="K62" s="15">
        <f>K61+K35</f>
        <v>1136958</v>
      </c>
    </row>
    <row r="63" spans="1:11" ht="24" customHeight="1" thickTop="1">
      <c r="A63" s="39"/>
      <c r="C63" s="91"/>
      <c r="D63" s="91"/>
    </row>
    <row r="64" spans="1:11" ht="24" customHeight="1">
      <c r="A64" s="39" t="s">
        <v>132</v>
      </c>
      <c r="C64" s="91"/>
      <c r="D64" s="91"/>
      <c r="E64" s="3"/>
      <c r="F64" s="44"/>
      <c r="G64" s="3"/>
      <c r="H64" s="8"/>
      <c r="I64" s="3"/>
      <c r="J64" s="8"/>
      <c r="K64" s="3"/>
    </row>
    <row r="65" spans="1:11" ht="24" customHeight="1">
      <c r="A65" s="35" t="s">
        <v>133</v>
      </c>
      <c r="E65" s="129">
        <v>2885869</v>
      </c>
      <c r="F65" s="3"/>
      <c r="G65" s="3">
        <f>G35-G66</f>
        <v>2046992</v>
      </c>
      <c r="H65" s="8"/>
      <c r="I65" s="129">
        <v>954422</v>
      </c>
      <c r="J65" s="8"/>
      <c r="K65" s="3">
        <v>975298</v>
      </c>
    </row>
    <row r="66" spans="1:11" ht="24" customHeight="1">
      <c r="A66" s="35" t="s">
        <v>109</v>
      </c>
      <c r="E66" s="9">
        <v>0</v>
      </c>
      <c r="F66" s="3"/>
      <c r="G66" s="9">
        <v>26</v>
      </c>
      <c r="H66" s="8"/>
      <c r="I66" s="9">
        <v>0</v>
      </c>
      <c r="J66" s="3"/>
      <c r="K66" s="9">
        <v>0</v>
      </c>
    </row>
    <row r="67" spans="1:11" s="39" customFormat="1" ht="24" customHeight="1" thickBot="1">
      <c r="A67" s="39" t="s">
        <v>122</v>
      </c>
      <c r="E67" s="15">
        <f>SUM(E65:E66)</f>
        <v>2885869</v>
      </c>
      <c r="F67" s="89"/>
      <c r="G67" s="15">
        <f>SUM(G65:G66)</f>
        <v>2047018</v>
      </c>
      <c r="H67" s="20"/>
      <c r="I67" s="15">
        <f>SUM(I65:I66)</f>
        <v>954422</v>
      </c>
      <c r="J67" s="89"/>
      <c r="K67" s="15">
        <f>SUM(K65:K66)</f>
        <v>975298</v>
      </c>
    </row>
    <row r="68" spans="1:11" ht="24" customHeight="1" thickTop="1">
      <c r="A68" s="39"/>
    </row>
    <row r="69" spans="1:11" ht="24" customHeight="1">
      <c r="A69" s="39" t="s">
        <v>134</v>
      </c>
      <c r="E69" s="61"/>
      <c r="F69" s="95"/>
      <c r="G69" s="61"/>
      <c r="H69" s="8"/>
      <c r="I69" s="3"/>
      <c r="J69" s="8"/>
      <c r="K69" s="3"/>
    </row>
    <row r="70" spans="1:11" ht="24" customHeight="1">
      <c r="A70" s="35" t="s">
        <v>133</v>
      </c>
      <c r="E70" s="129">
        <v>4920232</v>
      </c>
      <c r="F70" s="3"/>
      <c r="G70" s="3">
        <v>3318456</v>
      </c>
      <c r="H70" s="8"/>
      <c r="I70" s="129">
        <v>1223001</v>
      </c>
      <c r="J70" s="8"/>
      <c r="K70" s="3">
        <v>1136958</v>
      </c>
    </row>
    <row r="71" spans="1:11" ht="24" customHeight="1">
      <c r="A71" s="35" t="s">
        <v>109</v>
      </c>
      <c r="E71" s="9">
        <v>0</v>
      </c>
      <c r="F71" s="44"/>
      <c r="G71" s="9">
        <v>26</v>
      </c>
      <c r="H71" s="8"/>
      <c r="I71" s="9">
        <v>0</v>
      </c>
      <c r="J71" s="44"/>
      <c r="K71" s="9">
        <v>0</v>
      </c>
    </row>
    <row r="72" spans="1:11" s="39" customFormat="1" ht="24" customHeight="1" thickBot="1">
      <c r="A72" s="39" t="s">
        <v>131</v>
      </c>
      <c r="E72" s="15">
        <f>SUM(E70:E71)</f>
        <v>4920232</v>
      </c>
      <c r="F72" s="89"/>
      <c r="G72" s="15">
        <f>SUM(G70:G71)</f>
        <v>3318482</v>
      </c>
      <c r="H72" s="20"/>
      <c r="I72" s="15">
        <f>SUM(I70:I71)</f>
        <v>1223001</v>
      </c>
      <c r="J72" s="89"/>
      <c r="K72" s="15">
        <f>SUM(K70:K71)</f>
        <v>1136958</v>
      </c>
    </row>
    <row r="73" spans="1:11" ht="24" customHeight="1" thickTop="1">
      <c r="A73" s="39"/>
    </row>
    <row r="74" spans="1:11" ht="24" customHeight="1">
      <c r="A74" s="39" t="s">
        <v>135</v>
      </c>
      <c r="C74" s="40"/>
      <c r="E74" s="61"/>
      <c r="F74" s="96"/>
      <c r="G74" s="61"/>
      <c r="H74" s="3"/>
      <c r="I74" s="3"/>
      <c r="J74" s="5"/>
      <c r="K74" s="3"/>
    </row>
    <row r="75" spans="1:11" ht="24" customHeight="1" thickBot="1">
      <c r="A75" s="35" t="s">
        <v>136</v>
      </c>
      <c r="B75" s="92"/>
      <c r="C75" s="40"/>
      <c r="D75" s="92"/>
      <c r="E75" s="21">
        <v>0.13600000000000001</v>
      </c>
      <c r="F75" s="22"/>
      <c r="G75" s="21">
        <v>9.7000000000000003E-2</v>
      </c>
      <c r="H75" s="22"/>
      <c r="I75" s="21">
        <v>4.4999999999999998E-2</v>
      </c>
      <c r="J75" s="22"/>
      <c r="K75" s="21">
        <v>4.5999999999999999E-2</v>
      </c>
    </row>
    <row r="76" spans="1:11" ht="24" customHeight="1" thickTop="1">
      <c r="B76" s="92"/>
      <c r="C76" s="40"/>
      <c r="D76" s="92"/>
      <c r="G76" s="97"/>
      <c r="K76" s="97"/>
    </row>
    <row r="77" spans="1:11" ht="24" customHeight="1">
      <c r="G77" s="35"/>
      <c r="H77" s="35"/>
      <c r="I77" s="35"/>
      <c r="K77" s="35"/>
    </row>
    <row r="78" spans="1:11" ht="24" customHeight="1">
      <c r="A78" s="42"/>
      <c r="G78" s="35"/>
      <c r="H78" s="35"/>
      <c r="I78" s="35"/>
      <c r="K78" s="35"/>
    </row>
    <row r="79" spans="1:11" ht="24" customHeight="1">
      <c r="G79" s="35"/>
      <c r="H79" s="35"/>
      <c r="I79" s="35"/>
      <c r="K79" s="35"/>
    </row>
    <row r="81" spans="5:5" ht="24" customHeight="1">
      <c r="E81" s="98"/>
    </row>
  </sheetData>
  <customSheetViews>
    <customSheetView guid="{CB5C2BDC-A7CF-4817-955D-94D1BF91D2E1}" scale="70" showPageBreaks="1" showGridLines="0" printArea="1" view="pageBreakPreview" topLeftCell="A55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1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CF2FBE64-4A0E-4AE6-8C28-24903C1AE2E4}" scale="70" showPageBreaks="1" showGridLines="0" printArea="1" view="pageBreakPreview" topLeftCell="A58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2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6EF2B98A-6161-493F-9B91-EAD61A0BF780}" scale="70" showPageBreaks="1" showGridLines="0" printArea="1" view="pageBreakPreview" topLeftCell="A61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3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A74BE8A6-8D9C-4185-A73D-A7B802F83B95}" scale="70" showPageBreaks="1" showGridLines="0" printArea="1" view="pageBreakPreview" topLeftCell="A55">
      <selection activeCell="A43" sqref="A43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4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</customSheetViews>
  <mergeCells count="14">
    <mergeCell ref="E45:K45"/>
    <mergeCell ref="E41:G41"/>
    <mergeCell ref="I41:K41"/>
    <mergeCell ref="E42:G42"/>
    <mergeCell ref="I42:K42"/>
    <mergeCell ref="E43:G43"/>
    <mergeCell ref="I43:K43"/>
    <mergeCell ref="I5:K5"/>
    <mergeCell ref="E6:G6"/>
    <mergeCell ref="I6:K6"/>
    <mergeCell ref="E8:K8"/>
    <mergeCell ref="E4:G4"/>
    <mergeCell ref="I4:K4"/>
    <mergeCell ref="E5:G5"/>
  </mergeCells>
  <printOptions gridLinesSet="0"/>
  <pageMargins left="0.8" right="0.8" top="0.48" bottom="0.5" header="0.5" footer="0.5"/>
  <pageSetup paperSize="9" scale="67" firstPageNumber="9" fitToHeight="0" orientation="portrait" useFirstPageNumber="1" r:id="rId5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37" max="16383" man="1"/>
  </rowBreaks>
  <customProperties>
    <customPr name="OrphanNamesChecked" r:id="rId6"/>
  </customPropertie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F8F02-A845-4CAB-9B88-EF46F8A35353}">
  <sheetPr>
    <pageSetUpPr fitToPage="1"/>
  </sheetPr>
  <dimension ref="A1:AA53"/>
  <sheetViews>
    <sheetView showGridLines="0" view="pageBreakPreview" topLeftCell="A19" zoomScale="55" zoomScaleNormal="70" zoomScaleSheetLayoutView="55" workbookViewId="0">
      <selection activeCell="P46" sqref="P46"/>
    </sheetView>
  </sheetViews>
  <sheetFormatPr defaultColWidth="10.453125" defaultRowHeight="24" customHeight="1"/>
  <cols>
    <col min="1" max="1" width="52.453125" style="35" customWidth="1"/>
    <col min="2" max="2" width="10.453125" style="35" customWidth="1"/>
    <col min="3" max="3" width="1.453125" style="35" customWidth="1"/>
    <col min="4" max="4" width="14.453125" style="47" customWidth="1"/>
    <col min="5" max="5" width="1.453125" style="35" customWidth="1"/>
    <col min="6" max="6" width="14.453125" style="47" customWidth="1"/>
    <col min="7" max="7" width="1.453125" style="47" customWidth="1"/>
    <col min="8" max="8" width="14.453125" style="47" customWidth="1"/>
    <col min="9" max="9" width="1.453125" style="47" customWidth="1"/>
    <col min="10" max="10" width="16.453125" style="47" customWidth="1"/>
    <col min="11" max="11" width="1.453125" style="47" customWidth="1"/>
    <col min="12" max="12" width="16.453125" style="47" customWidth="1"/>
    <col min="13" max="13" width="1.453125" style="47" customWidth="1"/>
    <col min="14" max="14" width="14.453125" style="47" customWidth="1"/>
    <col min="15" max="15" width="1.453125" style="35" customWidth="1"/>
    <col min="16" max="16" width="14.453125" style="47" customWidth="1"/>
    <col min="17" max="17" width="1.453125" style="47" customWidth="1"/>
    <col min="18" max="18" width="14.453125" style="47" customWidth="1"/>
    <col min="19" max="19" width="1.453125" style="47" customWidth="1"/>
    <col min="20" max="20" width="14.453125" style="47" customWidth="1"/>
    <col min="21" max="21" width="1.453125" style="47" customWidth="1"/>
    <col min="22" max="22" width="14.453125" style="47" customWidth="1"/>
    <col min="23" max="23" width="1.453125" style="35" customWidth="1"/>
    <col min="24" max="24" width="14.453125" style="35" customWidth="1"/>
    <col min="25" max="16384" width="10.453125" style="35"/>
  </cols>
  <sheetData>
    <row r="1" spans="1:24" s="33" customFormat="1" ht="24" customHeight="1">
      <c r="A1" s="39" t="s">
        <v>155</v>
      </c>
      <c r="B1" s="41"/>
      <c r="C1" s="41"/>
      <c r="D1" s="41"/>
      <c r="E1" s="64"/>
      <c r="F1" s="41"/>
      <c r="G1" s="41"/>
      <c r="H1" s="41"/>
      <c r="J1" s="41"/>
      <c r="L1" s="41"/>
    </row>
    <row r="2" spans="1:24" s="33" customFormat="1" ht="24" customHeight="1">
      <c r="A2" s="39" t="s">
        <v>137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s="33" customFormat="1" ht="24" customHeight="1">
      <c r="A3" s="115"/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</row>
    <row r="4" spans="1:24" ht="24" customHeight="1">
      <c r="D4" s="138" t="s">
        <v>24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4" ht="24" customHeight="1">
      <c r="E5" s="47"/>
      <c r="J5" s="139" t="s">
        <v>107</v>
      </c>
      <c r="K5" s="139"/>
      <c r="L5" s="139"/>
      <c r="M5" s="139"/>
      <c r="N5" s="139"/>
      <c r="O5" s="47"/>
      <c r="P5" s="139" t="s">
        <v>20</v>
      </c>
      <c r="Q5" s="139"/>
      <c r="R5" s="139"/>
      <c r="U5" s="64"/>
      <c r="V5" s="64"/>
      <c r="W5" s="64"/>
      <c r="X5" s="64"/>
    </row>
    <row r="6" spans="1:24" s="41" customFormat="1" ht="24" customHeight="1">
      <c r="D6" s="64"/>
      <c r="E6" s="64"/>
      <c r="F6" s="64"/>
      <c r="G6" s="64"/>
      <c r="H6" s="64"/>
      <c r="J6" s="47"/>
      <c r="L6" s="64" t="s">
        <v>138</v>
      </c>
      <c r="N6" s="64"/>
      <c r="O6" s="47"/>
      <c r="P6" s="47"/>
      <c r="Q6" s="64"/>
      <c r="R6" s="64"/>
      <c r="S6" s="47"/>
      <c r="W6" s="64"/>
    </row>
    <row r="7" spans="1:24" s="41" customFormat="1" ht="24" customHeight="1">
      <c r="D7" s="64"/>
      <c r="E7" s="64"/>
      <c r="F7" s="64"/>
      <c r="G7" s="64"/>
      <c r="H7" s="64"/>
      <c r="J7" s="64" t="s">
        <v>201</v>
      </c>
      <c r="L7" s="64" t="s">
        <v>139</v>
      </c>
      <c r="N7" s="64"/>
      <c r="O7" s="47"/>
      <c r="P7" s="47"/>
      <c r="Q7" s="64"/>
      <c r="R7" s="64"/>
      <c r="S7" s="47"/>
      <c r="W7" s="64"/>
    </row>
    <row r="8" spans="1:24" s="41" customFormat="1" ht="24" customHeight="1">
      <c r="E8" s="64"/>
      <c r="F8" s="64"/>
      <c r="G8" s="64"/>
      <c r="H8" s="64"/>
      <c r="I8" s="64"/>
      <c r="J8" s="64" t="s">
        <v>156</v>
      </c>
      <c r="K8" s="64"/>
      <c r="L8" s="64" t="s">
        <v>140</v>
      </c>
      <c r="M8" s="64"/>
      <c r="N8" s="64"/>
      <c r="S8" s="47"/>
      <c r="W8" s="64"/>
    </row>
    <row r="9" spans="1:24" s="41" customFormat="1" ht="24" customHeight="1">
      <c r="E9" s="64"/>
      <c r="F9" s="64"/>
      <c r="G9" s="64"/>
      <c r="H9" s="64"/>
      <c r="I9" s="64"/>
      <c r="J9" s="64" t="s">
        <v>157</v>
      </c>
      <c r="K9" s="64"/>
      <c r="L9" s="64" t="s">
        <v>141</v>
      </c>
      <c r="M9" s="64"/>
      <c r="N9" s="64"/>
      <c r="S9" s="47"/>
      <c r="U9" s="47"/>
      <c r="W9" s="64"/>
    </row>
    <row r="10" spans="1:24" s="41" customFormat="1" ht="24" customHeight="1">
      <c r="D10" s="64" t="s">
        <v>1</v>
      </c>
      <c r="E10" s="64"/>
      <c r="F10" s="64"/>
      <c r="G10" s="64"/>
      <c r="H10" s="64" t="s">
        <v>75</v>
      </c>
      <c r="I10" s="64"/>
      <c r="J10" s="64" t="s">
        <v>142</v>
      </c>
      <c r="K10" s="64"/>
      <c r="L10" s="64" t="s">
        <v>142</v>
      </c>
      <c r="M10" s="64"/>
      <c r="N10" s="64"/>
      <c r="P10" s="140"/>
      <c r="Q10" s="140"/>
      <c r="R10" s="140"/>
      <c r="S10" s="47"/>
      <c r="T10" s="64" t="s">
        <v>103</v>
      </c>
      <c r="U10" s="47"/>
      <c r="V10" s="41" t="s">
        <v>150</v>
      </c>
      <c r="W10" s="64"/>
    </row>
    <row r="11" spans="1:24" s="41" customFormat="1" ht="24" customHeight="1">
      <c r="D11" s="64" t="s">
        <v>2</v>
      </c>
      <c r="E11" s="64"/>
      <c r="F11" s="64" t="s">
        <v>75</v>
      </c>
      <c r="G11" s="64"/>
      <c r="H11" s="64" t="s">
        <v>76</v>
      </c>
      <c r="I11" s="64"/>
      <c r="J11" s="64" t="s">
        <v>72</v>
      </c>
      <c r="K11" s="64"/>
      <c r="L11" s="64" t="s">
        <v>72</v>
      </c>
      <c r="M11" s="64"/>
      <c r="N11" s="64" t="s">
        <v>158</v>
      </c>
      <c r="P11" s="64"/>
      <c r="Q11" s="64"/>
      <c r="S11" s="47"/>
      <c r="T11" s="41" t="s">
        <v>151</v>
      </c>
      <c r="U11" s="47"/>
      <c r="V11" s="41" t="s">
        <v>152</v>
      </c>
      <c r="W11" s="64"/>
    </row>
    <row r="12" spans="1:24" s="41" customFormat="1" ht="24" customHeight="1">
      <c r="B12" s="59" t="s">
        <v>0</v>
      </c>
      <c r="C12" s="64"/>
      <c r="D12" s="64" t="s">
        <v>3</v>
      </c>
      <c r="E12" s="64"/>
      <c r="F12" s="64" t="s">
        <v>144</v>
      </c>
      <c r="G12" s="64"/>
      <c r="H12" s="66" t="s">
        <v>77</v>
      </c>
      <c r="I12" s="64"/>
      <c r="J12" s="64" t="s">
        <v>71</v>
      </c>
      <c r="K12" s="64"/>
      <c r="L12" s="64" t="s">
        <v>71</v>
      </c>
      <c r="M12" s="64"/>
      <c r="N12" s="41" t="s">
        <v>159</v>
      </c>
      <c r="P12" s="64" t="s">
        <v>143</v>
      </c>
      <c r="R12" s="41" t="s">
        <v>4</v>
      </c>
      <c r="T12" s="64" t="s">
        <v>153</v>
      </c>
      <c r="V12" s="41" t="s">
        <v>154</v>
      </c>
      <c r="X12" s="64" t="s">
        <v>26</v>
      </c>
    </row>
    <row r="13" spans="1:24" s="41" customFormat="1" ht="24" customHeight="1">
      <c r="D13" s="141" t="s">
        <v>83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</row>
    <row r="14" spans="1:24" s="41" customFormat="1" ht="24" customHeight="1">
      <c r="A14" s="67" t="s">
        <v>196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spans="1:24" s="38" customFormat="1" ht="24" customHeight="1">
      <c r="A15" s="39" t="s">
        <v>197</v>
      </c>
      <c r="B15" s="62"/>
      <c r="D15" s="49">
        <f>'SC - Conso 12'!D29</f>
        <v>21183661</v>
      </c>
      <c r="E15" s="49"/>
      <c r="F15" s="49">
        <f>'SC - Conso 12'!F29</f>
        <v>9627913</v>
      </c>
      <c r="G15" s="49"/>
      <c r="H15" s="49">
        <f>'SC - Conso 12'!H29</f>
        <v>890</v>
      </c>
      <c r="I15" s="49"/>
      <c r="J15" s="49">
        <f>'SC - Conso 12'!J29</f>
        <v>794334</v>
      </c>
      <c r="K15" s="49"/>
      <c r="L15" s="49">
        <f>'SC - Conso 12'!L29</f>
        <v>-5889999</v>
      </c>
      <c r="M15" s="49"/>
      <c r="N15" s="49">
        <f>SUM(J15,L15)</f>
        <v>-5095665</v>
      </c>
      <c r="O15" s="49"/>
      <c r="P15" s="49">
        <f>'SC - Conso 12'!P29</f>
        <v>2030468</v>
      </c>
      <c r="Q15" s="49"/>
      <c r="R15" s="49">
        <f>'SC - Conso 12'!R29</f>
        <v>10896539</v>
      </c>
      <c r="S15" s="39"/>
      <c r="T15" s="49">
        <f>SUM(D15:H15,N15:R15)</f>
        <v>38643806</v>
      </c>
      <c r="U15" s="49"/>
      <c r="V15" s="49">
        <f>'SC - Conso 12'!V29</f>
        <v>2</v>
      </c>
      <c r="W15" s="39"/>
      <c r="X15" s="49">
        <f>SUM(T15:V15)</f>
        <v>38643808</v>
      </c>
    </row>
    <row r="16" spans="1:24" s="38" customFormat="1" ht="24" customHeight="1">
      <c r="A16" s="39"/>
      <c r="B16" s="62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39"/>
      <c r="T16" s="49"/>
      <c r="U16" s="49"/>
      <c r="V16" s="49"/>
      <c r="W16" s="39"/>
      <c r="X16" s="49"/>
    </row>
    <row r="17" spans="1:27" s="38" customFormat="1" ht="24" customHeight="1">
      <c r="A17" s="39" t="s">
        <v>145</v>
      </c>
      <c r="B17" s="62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39"/>
      <c r="T17" s="49"/>
      <c r="U17" s="49"/>
      <c r="V17" s="49"/>
      <c r="W17" s="39"/>
      <c r="X17" s="49"/>
    </row>
    <row r="18" spans="1:27" s="38" customFormat="1" ht="24" customHeight="1">
      <c r="A18" s="35" t="s">
        <v>178</v>
      </c>
      <c r="B18" s="40">
        <v>43</v>
      </c>
      <c r="D18" s="3">
        <v>0</v>
      </c>
      <c r="E18" s="49"/>
      <c r="F18" s="3">
        <v>0</v>
      </c>
      <c r="G18" s="49"/>
      <c r="H18" s="3">
        <v>0</v>
      </c>
      <c r="I18" s="49"/>
      <c r="J18" s="3">
        <v>0</v>
      </c>
      <c r="K18" s="49"/>
      <c r="L18" s="3">
        <v>0</v>
      </c>
      <c r="M18" s="49"/>
      <c r="N18" s="57">
        <f>SUM(J18,L18)</f>
        <v>0</v>
      </c>
      <c r="O18" s="49"/>
      <c r="P18" s="3">
        <v>0</v>
      </c>
      <c r="Q18" s="49"/>
      <c r="R18" s="43">
        <f>+'SC - LHFG 13'!N18</f>
        <v>-847332</v>
      </c>
      <c r="S18" s="39"/>
      <c r="T18" s="57">
        <f>SUM(D18:H18,N18:R18)</f>
        <v>-847332</v>
      </c>
      <c r="U18" s="49"/>
      <c r="V18" s="9">
        <v>0</v>
      </c>
      <c r="W18" s="39"/>
      <c r="X18" s="9">
        <f>SUM(T18:W18)</f>
        <v>-847332</v>
      </c>
      <c r="Y18" s="130"/>
    </row>
    <row r="19" spans="1:27" s="38" customFormat="1" ht="24" customHeight="1">
      <c r="A19" s="39" t="s">
        <v>146</v>
      </c>
      <c r="B19" s="62"/>
      <c r="D19" s="58">
        <f>SUM(D18)</f>
        <v>0</v>
      </c>
      <c r="E19" s="49"/>
      <c r="F19" s="58">
        <f>SUM(F18)</f>
        <v>0</v>
      </c>
      <c r="G19" s="49"/>
      <c r="H19" s="58">
        <f>SUM(H18)</f>
        <v>0</v>
      </c>
      <c r="I19" s="49"/>
      <c r="J19" s="58">
        <f>SUM(J18)</f>
        <v>0</v>
      </c>
      <c r="K19" s="49"/>
      <c r="L19" s="58">
        <f>SUM(L18)</f>
        <v>0</v>
      </c>
      <c r="M19" s="49"/>
      <c r="N19" s="58">
        <f>SUM(N18)</f>
        <v>0</v>
      </c>
      <c r="O19" s="49"/>
      <c r="P19" s="58">
        <f>SUM(P18)</f>
        <v>0</v>
      </c>
      <c r="Q19" s="49"/>
      <c r="R19" s="58">
        <f>SUM(R18)</f>
        <v>-847332</v>
      </c>
      <c r="S19" s="39"/>
      <c r="T19" s="58">
        <f>SUM(T18)</f>
        <v>-847332</v>
      </c>
      <c r="U19" s="49"/>
      <c r="V19" s="58">
        <f>SUM(V18)</f>
        <v>0</v>
      </c>
      <c r="W19" s="39"/>
      <c r="X19" s="58">
        <f>SUM(X18)</f>
        <v>-847332</v>
      </c>
    </row>
    <row r="20" spans="1:27" s="38" customFormat="1" ht="24" customHeight="1">
      <c r="A20" s="39"/>
      <c r="B20" s="62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39"/>
      <c r="T20" s="49"/>
      <c r="U20" s="49"/>
      <c r="V20" s="49"/>
      <c r="W20" s="39"/>
      <c r="X20" s="49"/>
    </row>
    <row r="21" spans="1:27" s="38" customFormat="1" ht="24" customHeight="1">
      <c r="A21" s="39" t="s">
        <v>182</v>
      </c>
      <c r="B21" s="62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39"/>
      <c r="T21" s="49"/>
      <c r="U21" s="49"/>
      <c r="V21" s="49"/>
      <c r="W21" s="39"/>
      <c r="X21" s="49"/>
    </row>
    <row r="22" spans="1:27" s="41" customFormat="1" ht="24" customHeight="1">
      <c r="A22" s="35" t="s">
        <v>148</v>
      </c>
      <c r="D22" s="3">
        <v>0</v>
      </c>
      <c r="E22" s="3"/>
      <c r="F22" s="3">
        <v>0</v>
      </c>
      <c r="G22" s="3"/>
      <c r="H22" s="3">
        <v>0</v>
      </c>
      <c r="I22" s="3"/>
      <c r="J22" s="3">
        <v>0</v>
      </c>
      <c r="K22" s="3"/>
      <c r="L22" s="3">
        <v>0</v>
      </c>
      <c r="M22" s="3"/>
      <c r="N22" s="3">
        <v>0</v>
      </c>
      <c r="O22" s="3"/>
      <c r="P22" s="3">
        <v>0</v>
      </c>
      <c r="Q22" s="3"/>
      <c r="R22" s="3">
        <f>'PL9-10'!E65</f>
        <v>2885869</v>
      </c>
      <c r="S22" s="3"/>
      <c r="T22" s="43">
        <f>SUM(D22:H22,N22:R22)</f>
        <v>2885869</v>
      </c>
      <c r="U22" s="3"/>
      <c r="V22" s="3">
        <f>'PL9-10'!E66</f>
        <v>0</v>
      </c>
      <c r="X22" s="3">
        <f>SUM(T22:W22)</f>
        <v>2885869</v>
      </c>
    </row>
    <row r="23" spans="1:27" s="41" customFormat="1" ht="24" customHeight="1">
      <c r="A23" s="35" t="s">
        <v>149</v>
      </c>
      <c r="D23" s="9">
        <v>0</v>
      </c>
      <c r="E23" s="3"/>
      <c r="F23" s="9">
        <v>0</v>
      </c>
      <c r="G23" s="3"/>
      <c r="H23" s="9">
        <v>0</v>
      </c>
      <c r="I23" s="3"/>
      <c r="J23" s="9">
        <f>'PL9-10'!E52</f>
        <v>488318</v>
      </c>
      <c r="K23" s="3"/>
      <c r="L23" s="9">
        <f>'PL9-10'!E60-'SC - Conso 11'!R23</f>
        <v>1567436</v>
      </c>
      <c r="M23" s="3"/>
      <c r="N23" s="57">
        <f>SUM(J23,L23)</f>
        <v>2055754</v>
      </c>
      <c r="O23" s="3"/>
      <c r="P23" s="9">
        <v>0</v>
      </c>
      <c r="Q23" s="3"/>
      <c r="R23" s="9">
        <v>-21391</v>
      </c>
      <c r="S23" s="3"/>
      <c r="T23" s="57">
        <f>SUM(D23:H23,N23:R23)</f>
        <v>2034363</v>
      </c>
      <c r="U23" s="3"/>
      <c r="V23" s="9">
        <v>0</v>
      </c>
      <c r="X23" s="9">
        <f>SUM(T23:W23)</f>
        <v>2034363</v>
      </c>
    </row>
    <row r="24" spans="1:27" s="38" customFormat="1" ht="24" customHeight="1">
      <c r="A24" s="39" t="s">
        <v>183</v>
      </c>
      <c r="D24" s="13">
        <f>D22+D23</f>
        <v>0</v>
      </c>
      <c r="E24" s="14"/>
      <c r="F24" s="13">
        <f>F22+F23</f>
        <v>0</v>
      </c>
      <c r="G24" s="12"/>
      <c r="H24" s="13">
        <f>H22+H23</f>
        <v>0</v>
      </c>
      <c r="I24" s="12"/>
      <c r="J24" s="13">
        <f>J22+J23</f>
        <v>488318</v>
      </c>
      <c r="K24" s="12"/>
      <c r="L24" s="13">
        <f>L22+L23</f>
        <v>1567436</v>
      </c>
      <c r="M24" s="12"/>
      <c r="N24" s="13">
        <f>N22+N23</f>
        <v>2055754</v>
      </c>
      <c r="O24" s="12"/>
      <c r="P24" s="13">
        <f>P22+P23</f>
        <v>0</v>
      </c>
      <c r="Q24" s="12"/>
      <c r="R24" s="13">
        <f>R22+R23</f>
        <v>2864478</v>
      </c>
      <c r="S24" s="12"/>
      <c r="T24" s="13">
        <f>T22+T23</f>
        <v>4920232</v>
      </c>
      <c r="U24" s="12"/>
      <c r="V24" s="13">
        <f>V22+V23</f>
        <v>0</v>
      </c>
      <c r="W24" s="12"/>
      <c r="X24" s="13">
        <f>X22+X23</f>
        <v>4920232</v>
      </c>
    </row>
    <row r="25" spans="1:27" s="38" customFormat="1" ht="24" customHeight="1">
      <c r="A25" s="39"/>
      <c r="D25" s="12"/>
      <c r="E25" s="14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7" s="41" customFormat="1" ht="24" customHeight="1">
      <c r="A26" s="35" t="s">
        <v>188</v>
      </c>
      <c r="B26" s="40">
        <v>27</v>
      </c>
      <c r="D26" s="3">
        <v>0</v>
      </c>
      <c r="E26" s="5"/>
      <c r="F26" s="3">
        <v>0</v>
      </c>
      <c r="G26" s="3"/>
      <c r="H26" s="3">
        <v>0</v>
      </c>
      <c r="I26" s="3"/>
      <c r="J26" s="3">
        <v>0</v>
      </c>
      <c r="K26" s="3"/>
      <c r="L26" s="3">
        <v>0</v>
      </c>
      <c r="M26" s="3"/>
      <c r="N26" s="43">
        <f>SUM(J26,L26)</f>
        <v>0</v>
      </c>
      <c r="O26" s="3"/>
      <c r="P26" s="3">
        <f>+'BS7-8'!F67-'BS7-8'!H67</f>
        <v>180929</v>
      </c>
      <c r="Q26" s="3"/>
      <c r="R26" s="43">
        <f>-P26</f>
        <v>-180929</v>
      </c>
      <c r="S26" s="3"/>
      <c r="T26" s="43">
        <f>SUM(D26:H26,N26:R26)</f>
        <v>0</v>
      </c>
      <c r="U26" s="3"/>
      <c r="V26" s="3">
        <v>0</v>
      </c>
      <c r="W26" s="3"/>
      <c r="X26" s="3">
        <f>SUM(T26:W26)</f>
        <v>0</v>
      </c>
    </row>
    <row r="27" spans="1:27" s="41" customFormat="1" ht="24" customHeight="1">
      <c r="A27" s="35" t="s">
        <v>147</v>
      </c>
      <c r="B27" s="40">
        <v>11.1</v>
      </c>
      <c r="D27" s="57">
        <v>0</v>
      </c>
      <c r="E27" s="35"/>
      <c r="F27" s="57">
        <v>0</v>
      </c>
      <c r="G27" s="43"/>
      <c r="H27" s="57">
        <v>0</v>
      </c>
      <c r="I27" s="43"/>
      <c r="J27" s="57">
        <v>0</v>
      </c>
      <c r="K27" s="43"/>
      <c r="L27" s="57">
        <v>1255609</v>
      </c>
      <c r="M27" s="43"/>
      <c r="N27" s="57">
        <f>SUM(J27,L27)</f>
        <v>1255609</v>
      </c>
      <c r="O27" s="43"/>
      <c r="P27" s="57">
        <v>0</v>
      </c>
      <c r="Q27" s="43"/>
      <c r="R27" s="57">
        <f>-N27</f>
        <v>-1255609</v>
      </c>
      <c r="S27" s="35"/>
      <c r="T27" s="57">
        <f>SUM(D27:H27,N27:R27)</f>
        <v>0</v>
      </c>
      <c r="U27" s="35"/>
      <c r="V27" s="57">
        <v>0</v>
      </c>
      <c r="W27" s="35"/>
      <c r="X27" s="69">
        <f>SUM(T27:V27)</f>
        <v>0</v>
      </c>
    </row>
    <row r="28" spans="1:27" s="38" customFormat="1" ht="24" customHeight="1">
      <c r="A28" s="39"/>
      <c r="D28" s="12"/>
      <c r="E28" s="14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7" s="41" customFormat="1" ht="24" customHeight="1" thickBot="1">
      <c r="A29" s="39" t="s">
        <v>198</v>
      </c>
      <c r="B29" s="39"/>
      <c r="C29" s="39"/>
      <c r="D29" s="71">
        <f>SUM(D15,D19,D24,D27,D26)</f>
        <v>21183661</v>
      </c>
      <c r="E29" s="49"/>
      <c r="F29" s="71">
        <f>SUM(F15,F19,F24,F27,F26)</f>
        <v>9627913</v>
      </c>
      <c r="G29" s="49"/>
      <c r="H29" s="71">
        <f>SUM(H15,H19,H24,H27,H26)</f>
        <v>890</v>
      </c>
      <c r="I29" s="49"/>
      <c r="J29" s="71">
        <f>SUM(J15,J19,J24,J27,J26)</f>
        <v>1282652</v>
      </c>
      <c r="K29" s="49"/>
      <c r="L29" s="71">
        <f>SUM(L15,L19,L24,L27,L26)</f>
        <v>-3066954</v>
      </c>
      <c r="M29" s="49"/>
      <c r="N29" s="71">
        <f>SUM(N15,N19,N24,N27,N26)</f>
        <v>-1784302</v>
      </c>
      <c r="O29" s="49"/>
      <c r="P29" s="71">
        <f>SUM(P15,P19,P24,P27,P26)</f>
        <v>2211397</v>
      </c>
      <c r="Q29" s="49"/>
      <c r="R29" s="71">
        <f>SUM(R15,R19,R24,R27,R26)</f>
        <v>11477147</v>
      </c>
      <c r="S29" s="49"/>
      <c r="T29" s="71">
        <f>SUM(T15,T19,T24,T27,T26)</f>
        <v>42716706</v>
      </c>
      <c r="U29" s="49"/>
      <c r="V29" s="71">
        <f>SUM(V15,V19,V24,V27,V26)</f>
        <v>2</v>
      </c>
      <c r="W29" s="49"/>
      <c r="X29" s="71">
        <f>SUM(X15,X19,X24,X27,X26)</f>
        <v>42716708</v>
      </c>
      <c r="Y29" s="38"/>
      <c r="Z29" s="38"/>
      <c r="AA29" s="38"/>
    </row>
    <row r="30" spans="1:27" ht="24" customHeight="1" thickTop="1">
      <c r="B30" s="40"/>
      <c r="C30" s="41"/>
      <c r="D30" s="99">
        <f>D29-'BS7-8'!F61</f>
        <v>0</v>
      </c>
      <c r="E30" s="100"/>
      <c r="F30" s="99">
        <f>F29-'BS7-8'!F62</f>
        <v>0</v>
      </c>
      <c r="G30" s="100"/>
      <c r="H30" s="99">
        <f>H29-'BS7-8'!F63</f>
        <v>0</v>
      </c>
      <c r="I30" s="100"/>
      <c r="J30" s="99"/>
      <c r="K30" s="100"/>
      <c r="L30" s="99"/>
      <c r="M30" s="100"/>
      <c r="N30" s="99">
        <f>N29-'BS7-8'!F64</f>
        <v>0</v>
      </c>
      <c r="O30" s="99"/>
      <c r="P30" s="99">
        <f>P29-'BS7-8'!F67</f>
        <v>0</v>
      </c>
      <c r="Q30" s="99"/>
      <c r="R30" s="99">
        <f>R29-'BS7-8'!F68</f>
        <v>0</v>
      </c>
      <c r="S30" s="99"/>
      <c r="T30" s="99">
        <f>T29-'BS7-8'!F69</f>
        <v>0</v>
      </c>
      <c r="U30" s="99"/>
      <c r="V30" s="99">
        <f>V29-'BS7-8'!F70</f>
        <v>0</v>
      </c>
      <c r="W30" s="99"/>
      <c r="X30" s="99">
        <f>X29-'BS7-8'!F71</f>
        <v>0</v>
      </c>
    </row>
    <row r="44" spans="4:24" ht="24" customHeight="1"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spans="4:24" ht="24" customHeight="1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</row>
    <row r="46" spans="4:24" ht="24" customHeight="1"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</row>
    <row r="47" spans="4:24" ht="24" customHeight="1"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4:24" ht="24" customHeight="1"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4:24" ht="24" customHeight="1"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4:24" ht="24" customHeight="1"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4:24" ht="24" customHeight="1"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</row>
    <row r="52" spans="4:24" ht="24" customHeight="1"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</row>
    <row r="53" spans="4:24" ht="24" customHeight="1"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</row>
  </sheetData>
  <mergeCells count="5">
    <mergeCell ref="D4:X4"/>
    <mergeCell ref="J5:N5"/>
    <mergeCell ref="P5:R5"/>
    <mergeCell ref="P10:R10"/>
    <mergeCell ref="D13:X13"/>
  </mergeCells>
  <pageMargins left="0.8" right="0.8" top="0.48" bottom="0.5" header="0.5" footer="0.5"/>
  <pageSetup paperSize="9" scale="54" firstPageNumber="11" fitToHeight="0" orientation="landscape" useFirstPageNumber="1" r:id="rId1"/>
  <headerFooter>
    <oddFooter>&amp;L&amp;"Times New Roman,Regular"&amp;11The accompanying notes form an integral part of the financial statements.
&amp;C&amp;"Times New Roman,Regular"&amp;11&amp;P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70E32-BBEE-47D7-88E7-601A59321410}">
  <sheetPr>
    <pageSetUpPr fitToPage="1"/>
  </sheetPr>
  <dimension ref="A1:AA53"/>
  <sheetViews>
    <sheetView showGridLines="0" view="pageBreakPreview" topLeftCell="A24" zoomScale="50" zoomScaleNormal="70" zoomScaleSheetLayoutView="50" workbookViewId="0">
      <selection activeCell="P46" sqref="P46"/>
    </sheetView>
  </sheetViews>
  <sheetFormatPr defaultColWidth="10.453125" defaultRowHeight="24" customHeight="1"/>
  <cols>
    <col min="1" max="1" width="52.453125" style="35" customWidth="1"/>
    <col min="2" max="2" width="10.453125" style="35" customWidth="1"/>
    <col min="3" max="3" width="1.453125" style="35" customWidth="1"/>
    <col min="4" max="4" width="14.453125" style="47" customWidth="1"/>
    <col min="5" max="5" width="1.453125" style="35" customWidth="1"/>
    <col min="6" max="6" width="14.453125" style="47" customWidth="1"/>
    <col min="7" max="7" width="1.453125" style="47" customWidth="1"/>
    <col min="8" max="8" width="14.453125" style="47" customWidth="1"/>
    <col min="9" max="9" width="1.453125" style="47" customWidth="1"/>
    <col min="10" max="10" width="16.453125" style="47" customWidth="1"/>
    <col min="11" max="11" width="1.453125" style="47" customWidth="1"/>
    <col min="12" max="12" width="16.453125" style="47" customWidth="1"/>
    <col min="13" max="13" width="1.453125" style="47" customWidth="1"/>
    <col min="14" max="14" width="14.453125" style="47" customWidth="1"/>
    <col min="15" max="15" width="1.453125" style="35" customWidth="1"/>
    <col min="16" max="16" width="14.453125" style="47" customWidth="1"/>
    <col min="17" max="17" width="1.453125" style="47" customWidth="1"/>
    <col min="18" max="18" width="14.453125" style="47" customWidth="1"/>
    <col min="19" max="19" width="1.453125" style="47" customWidth="1"/>
    <col min="20" max="20" width="14.453125" style="47" customWidth="1"/>
    <col min="21" max="21" width="1.453125" style="47" customWidth="1"/>
    <col min="22" max="22" width="14.453125" style="47" customWidth="1"/>
    <col min="23" max="23" width="1.453125" style="35" customWidth="1"/>
    <col min="24" max="24" width="14.453125" style="35" customWidth="1"/>
    <col min="25" max="16384" width="10.453125" style="35"/>
  </cols>
  <sheetData>
    <row r="1" spans="1:24" s="33" customFormat="1" ht="24" customHeight="1">
      <c r="A1" s="39" t="s">
        <v>155</v>
      </c>
      <c r="B1" s="41"/>
      <c r="C1" s="41"/>
      <c r="D1" s="41"/>
      <c r="E1" s="64"/>
      <c r="F1" s="41"/>
      <c r="G1" s="41"/>
      <c r="H1" s="41"/>
      <c r="J1" s="41"/>
      <c r="L1" s="41"/>
    </row>
    <row r="2" spans="1:24" s="33" customFormat="1" ht="24" customHeight="1">
      <c r="A2" s="39" t="s">
        <v>137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s="33" customFormat="1" ht="24" customHeight="1">
      <c r="A3" s="115"/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</row>
    <row r="4" spans="1:24" ht="24" customHeight="1">
      <c r="D4" s="138" t="s">
        <v>24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4" ht="24" customHeight="1">
      <c r="E5" s="47"/>
      <c r="J5" s="139" t="s">
        <v>107</v>
      </c>
      <c r="K5" s="139"/>
      <c r="L5" s="139"/>
      <c r="M5" s="139"/>
      <c r="N5" s="139"/>
      <c r="O5" s="47"/>
      <c r="P5" s="139" t="s">
        <v>20</v>
      </c>
      <c r="Q5" s="139"/>
      <c r="R5" s="139"/>
      <c r="U5" s="64"/>
      <c r="V5" s="64"/>
      <c r="W5" s="64"/>
      <c r="X5" s="64"/>
    </row>
    <row r="6" spans="1:24" s="41" customFormat="1" ht="24" customHeight="1">
      <c r="D6" s="64"/>
      <c r="E6" s="64"/>
      <c r="F6" s="64"/>
      <c r="G6" s="64"/>
      <c r="H6" s="64"/>
      <c r="J6" s="47"/>
      <c r="L6" s="64" t="s">
        <v>138</v>
      </c>
      <c r="N6" s="64"/>
      <c r="O6" s="47"/>
      <c r="P6" s="47"/>
      <c r="Q6" s="64"/>
      <c r="R6" s="64"/>
      <c r="S6" s="47"/>
      <c r="W6" s="64"/>
    </row>
    <row r="7" spans="1:24" s="41" customFormat="1" ht="24" customHeight="1">
      <c r="D7" s="64"/>
      <c r="E7" s="64"/>
      <c r="F7" s="64"/>
      <c r="G7" s="64"/>
      <c r="H7" s="64"/>
      <c r="J7" s="64" t="s">
        <v>138</v>
      </c>
      <c r="L7" s="64" t="s">
        <v>139</v>
      </c>
      <c r="N7" s="64"/>
      <c r="O7" s="47"/>
      <c r="P7" s="47"/>
      <c r="Q7" s="64"/>
      <c r="R7" s="64"/>
      <c r="S7" s="47"/>
      <c r="W7" s="64"/>
    </row>
    <row r="8" spans="1:24" s="41" customFormat="1" ht="24" customHeight="1">
      <c r="E8" s="64"/>
      <c r="F8" s="64"/>
      <c r="G8" s="64"/>
      <c r="H8" s="64"/>
      <c r="I8" s="64"/>
      <c r="J8" s="64" t="s">
        <v>156</v>
      </c>
      <c r="K8" s="64"/>
      <c r="L8" s="64" t="s">
        <v>140</v>
      </c>
      <c r="M8" s="64"/>
      <c r="N8" s="64"/>
      <c r="S8" s="47"/>
      <c r="W8" s="64"/>
    </row>
    <row r="9" spans="1:24" s="41" customFormat="1" ht="24" customHeight="1">
      <c r="E9" s="64"/>
      <c r="F9" s="64"/>
      <c r="G9" s="64"/>
      <c r="H9" s="64"/>
      <c r="I9" s="64"/>
      <c r="J9" s="64" t="s">
        <v>157</v>
      </c>
      <c r="K9" s="64"/>
      <c r="L9" s="64" t="s">
        <v>141</v>
      </c>
      <c r="M9" s="64"/>
      <c r="N9" s="64"/>
      <c r="S9" s="47"/>
      <c r="U9" s="47"/>
      <c r="W9" s="64"/>
    </row>
    <row r="10" spans="1:24" s="41" customFormat="1" ht="24" customHeight="1">
      <c r="D10" s="64" t="s">
        <v>1</v>
      </c>
      <c r="E10" s="64"/>
      <c r="F10" s="64"/>
      <c r="G10" s="64"/>
      <c r="H10" s="64" t="s">
        <v>75</v>
      </c>
      <c r="I10" s="64"/>
      <c r="J10" s="64" t="s">
        <v>142</v>
      </c>
      <c r="K10" s="64"/>
      <c r="L10" s="64" t="s">
        <v>142</v>
      </c>
      <c r="M10" s="64"/>
      <c r="N10" s="64"/>
      <c r="P10" s="140"/>
      <c r="Q10" s="140"/>
      <c r="R10" s="140"/>
      <c r="S10" s="47"/>
      <c r="T10" s="64" t="s">
        <v>103</v>
      </c>
      <c r="U10" s="47"/>
      <c r="V10" s="41" t="s">
        <v>150</v>
      </c>
      <c r="W10" s="64"/>
    </row>
    <row r="11" spans="1:24" s="41" customFormat="1" ht="24" customHeight="1">
      <c r="D11" s="64" t="s">
        <v>2</v>
      </c>
      <c r="E11" s="64"/>
      <c r="F11" s="64" t="s">
        <v>75</v>
      </c>
      <c r="G11" s="64"/>
      <c r="H11" s="64" t="s">
        <v>76</v>
      </c>
      <c r="I11" s="64"/>
      <c r="J11" s="64" t="s">
        <v>72</v>
      </c>
      <c r="K11" s="64"/>
      <c r="L11" s="64" t="s">
        <v>72</v>
      </c>
      <c r="M11" s="64"/>
      <c r="N11" s="64" t="s">
        <v>158</v>
      </c>
      <c r="P11" s="64"/>
      <c r="Q11" s="64"/>
      <c r="S11" s="47"/>
      <c r="T11" s="41" t="s">
        <v>151</v>
      </c>
      <c r="U11" s="47"/>
      <c r="V11" s="41" t="s">
        <v>152</v>
      </c>
      <c r="W11" s="64"/>
    </row>
    <row r="12" spans="1:24" s="41" customFormat="1" ht="24" customHeight="1">
      <c r="B12" s="59" t="s">
        <v>0</v>
      </c>
      <c r="C12" s="64"/>
      <c r="D12" s="64" t="s">
        <v>3</v>
      </c>
      <c r="E12" s="64"/>
      <c r="F12" s="64" t="s">
        <v>144</v>
      </c>
      <c r="G12" s="64"/>
      <c r="H12" s="66" t="s">
        <v>77</v>
      </c>
      <c r="I12" s="64"/>
      <c r="J12" s="64" t="s">
        <v>71</v>
      </c>
      <c r="K12" s="64"/>
      <c r="L12" s="64" t="s">
        <v>71</v>
      </c>
      <c r="M12" s="64"/>
      <c r="N12" s="41" t="s">
        <v>159</v>
      </c>
      <c r="P12" s="64" t="s">
        <v>143</v>
      </c>
      <c r="R12" s="41" t="s">
        <v>4</v>
      </c>
      <c r="T12" s="64" t="s">
        <v>153</v>
      </c>
      <c r="V12" s="41" t="s">
        <v>154</v>
      </c>
      <c r="X12" s="64" t="s">
        <v>26</v>
      </c>
    </row>
    <row r="13" spans="1:24" s="41" customFormat="1" ht="24" customHeight="1">
      <c r="D13" s="141" t="s">
        <v>83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</row>
    <row r="14" spans="1:24" s="41" customFormat="1" ht="24" customHeight="1">
      <c r="A14" s="67" t="s">
        <v>181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spans="1:24" s="38" customFormat="1" ht="24" customHeight="1">
      <c r="A15" s="39" t="s">
        <v>89</v>
      </c>
      <c r="B15" s="62"/>
      <c r="D15" s="49">
        <v>21183661</v>
      </c>
      <c r="E15" s="49"/>
      <c r="F15" s="49">
        <v>9627913</v>
      </c>
      <c r="G15" s="49"/>
      <c r="H15" s="49">
        <v>890</v>
      </c>
      <c r="I15" s="49"/>
      <c r="J15" s="49">
        <v>-167768</v>
      </c>
      <c r="K15" s="49"/>
      <c r="L15" s="49">
        <v>-7844055</v>
      </c>
      <c r="M15" s="49"/>
      <c r="N15" s="49">
        <f>SUM(J15,L15)</f>
        <v>-8011823</v>
      </c>
      <c r="O15" s="49"/>
      <c r="P15" s="49">
        <v>1880867</v>
      </c>
      <c r="Q15" s="49"/>
      <c r="R15" s="49">
        <v>11279350</v>
      </c>
      <c r="S15" s="39"/>
      <c r="T15" s="49">
        <f>SUM(D15:H15,N15:R15)</f>
        <v>35960858</v>
      </c>
      <c r="U15" s="49"/>
      <c r="V15" s="49">
        <v>2</v>
      </c>
      <c r="W15" s="39"/>
      <c r="X15" s="49">
        <f>SUM(T15:V15)</f>
        <v>35960860</v>
      </c>
    </row>
    <row r="16" spans="1:24" s="38" customFormat="1" ht="24" customHeight="1">
      <c r="A16" s="39"/>
      <c r="B16" s="62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39"/>
      <c r="T16" s="49"/>
      <c r="U16" s="49"/>
      <c r="V16" s="49"/>
      <c r="W16" s="39"/>
      <c r="X16" s="49"/>
    </row>
    <row r="17" spans="1:27" s="38" customFormat="1" ht="24" customHeight="1">
      <c r="A17" s="39" t="s">
        <v>145</v>
      </c>
      <c r="B17" s="62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39"/>
      <c r="T17" s="49"/>
      <c r="U17" s="49"/>
      <c r="V17" s="49"/>
      <c r="W17" s="39"/>
      <c r="X17" s="49"/>
    </row>
    <row r="18" spans="1:27" s="38" customFormat="1" ht="24" customHeight="1">
      <c r="A18" s="35" t="s">
        <v>178</v>
      </c>
      <c r="B18" s="40">
        <v>43</v>
      </c>
      <c r="D18" s="3">
        <v>0</v>
      </c>
      <c r="E18" s="49"/>
      <c r="F18" s="3">
        <v>0</v>
      </c>
      <c r="G18" s="49"/>
      <c r="H18" s="3">
        <v>0</v>
      </c>
      <c r="I18" s="49"/>
      <c r="J18" s="3">
        <v>0</v>
      </c>
      <c r="K18" s="49"/>
      <c r="L18" s="3">
        <v>0</v>
      </c>
      <c r="M18" s="49"/>
      <c r="N18" s="57">
        <f>SUM(J18,L18)</f>
        <v>0</v>
      </c>
      <c r="O18" s="49"/>
      <c r="P18" s="3">
        <v>0</v>
      </c>
      <c r="Q18" s="49"/>
      <c r="R18" s="43">
        <f>-635508</f>
        <v>-635508</v>
      </c>
      <c r="S18" s="39"/>
      <c r="T18" s="57">
        <f>SUM(D18:H18,N18:R18)</f>
        <v>-635508</v>
      </c>
      <c r="U18" s="49"/>
      <c r="V18" s="9">
        <v>-26</v>
      </c>
      <c r="W18" s="39"/>
      <c r="X18" s="9">
        <f>SUM(T18:W18)</f>
        <v>-635534</v>
      </c>
    </row>
    <row r="19" spans="1:27" s="38" customFormat="1" ht="24" customHeight="1">
      <c r="A19" s="39" t="s">
        <v>146</v>
      </c>
      <c r="B19" s="62"/>
      <c r="D19" s="58">
        <f>SUM(D18)</f>
        <v>0</v>
      </c>
      <c r="E19" s="49"/>
      <c r="F19" s="58">
        <f>SUM(F18)</f>
        <v>0</v>
      </c>
      <c r="G19" s="49"/>
      <c r="H19" s="58">
        <f>SUM(H18)</f>
        <v>0</v>
      </c>
      <c r="I19" s="49"/>
      <c r="J19" s="58">
        <f>SUM(J18)</f>
        <v>0</v>
      </c>
      <c r="K19" s="49"/>
      <c r="L19" s="58">
        <f>SUM(L18)</f>
        <v>0</v>
      </c>
      <c r="M19" s="49"/>
      <c r="N19" s="58">
        <f>SUM(N18)</f>
        <v>0</v>
      </c>
      <c r="O19" s="49"/>
      <c r="P19" s="58">
        <f>SUM(P18)</f>
        <v>0</v>
      </c>
      <c r="Q19" s="49"/>
      <c r="R19" s="58">
        <f>SUM(R18)</f>
        <v>-635508</v>
      </c>
      <c r="S19" s="39"/>
      <c r="T19" s="58">
        <f>SUM(T18)</f>
        <v>-635508</v>
      </c>
      <c r="U19" s="49"/>
      <c r="V19" s="58">
        <f>SUM(V18)</f>
        <v>-26</v>
      </c>
      <c r="W19" s="39"/>
      <c r="X19" s="58">
        <f>SUM(X18)</f>
        <v>-635534</v>
      </c>
    </row>
    <row r="20" spans="1:27" s="38" customFormat="1" ht="24" customHeight="1">
      <c r="A20" s="39"/>
      <c r="B20" s="62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39"/>
      <c r="T20" s="49"/>
      <c r="U20" s="49"/>
      <c r="V20" s="49"/>
      <c r="W20" s="39"/>
      <c r="X20" s="49"/>
    </row>
    <row r="21" spans="1:27" s="38" customFormat="1" ht="24" customHeight="1">
      <c r="A21" s="39" t="s">
        <v>182</v>
      </c>
      <c r="B21" s="62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39"/>
      <c r="T21" s="49"/>
      <c r="U21" s="49"/>
      <c r="V21" s="49"/>
      <c r="W21" s="39"/>
      <c r="X21" s="49"/>
    </row>
    <row r="22" spans="1:27" s="41" customFormat="1" ht="24" customHeight="1">
      <c r="A22" s="35" t="s">
        <v>148</v>
      </c>
      <c r="D22" s="3">
        <v>0</v>
      </c>
      <c r="E22" s="3"/>
      <c r="F22" s="3">
        <v>0</v>
      </c>
      <c r="G22" s="3"/>
      <c r="H22" s="3">
        <v>0</v>
      </c>
      <c r="I22" s="3"/>
      <c r="J22" s="3">
        <v>0</v>
      </c>
      <c r="K22" s="3"/>
      <c r="L22" s="3">
        <v>0</v>
      </c>
      <c r="M22" s="3"/>
      <c r="N22" s="3">
        <v>0</v>
      </c>
      <c r="O22" s="3"/>
      <c r="P22" s="3">
        <v>0</v>
      </c>
      <c r="Q22" s="3"/>
      <c r="R22" s="3">
        <f>'PL9-10'!G65</f>
        <v>2046992</v>
      </c>
      <c r="S22" s="3"/>
      <c r="T22" s="43">
        <f>SUM(D22:H22,N22:R22)</f>
        <v>2046992</v>
      </c>
      <c r="U22" s="3"/>
      <c r="V22" s="3">
        <f>'PL9-10'!G66</f>
        <v>26</v>
      </c>
      <c r="X22" s="3">
        <f>SUM(T22:W22)</f>
        <v>2047018</v>
      </c>
    </row>
    <row r="23" spans="1:27" s="41" customFormat="1" ht="24" customHeight="1">
      <c r="A23" s="35" t="s">
        <v>149</v>
      </c>
      <c r="D23" s="9">
        <v>0</v>
      </c>
      <c r="E23" s="3"/>
      <c r="F23" s="9">
        <v>0</v>
      </c>
      <c r="G23" s="3"/>
      <c r="H23" s="9">
        <v>0</v>
      </c>
      <c r="I23" s="3"/>
      <c r="J23" s="9">
        <f>'PL9-10'!G52</f>
        <v>962102</v>
      </c>
      <c r="K23" s="3"/>
      <c r="L23" s="9">
        <f>'PL9-10'!G60-R23</f>
        <v>328698</v>
      </c>
      <c r="M23" s="3"/>
      <c r="N23" s="57">
        <f>SUM(J23,L23)</f>
        <v>1290800</v>
      </c>
      <c r="O23" s="3"/>
      <c r="P23" s="9">
        <v>0</v>
      </c>
      <c r="Q23" s="3"/>
      <c r="R23" s="9">
        <f>-19336</f>
        <v>-19336</v>
      </c>
      <c r="S23" s="3"/>
      <c r="T23" s="57">
        <f>SUM(D23:H23,N23:R23)</f>
        <v>1271464</v>
      </c>
      <c r="U23" s="3"/>
      <c r="V23" s="9">
        <v>0</v>
      </c>
      <c r="X23" s="9">
        <f>SUM(T23:W23)</f>
        <v>1271464</v>
      </c>
    </row>
    <row r="24" spans="1:27" s="38" customFormat="1" ht="24" customHeight="1">
      <c r="A24" s="39" t="s">
        <v>183</v>
      </c>
      <c r="D24" s="13">
        <f>D22+D23</f>
        <v>0</v>
      </c>
      <c r="E24" s="14"/>
      <c r="F24" s="13">
        <f>F22+F23</f>
        <v>0</v>
      </c>
      <c r="G24" s="12"/>
      <c r="H24" s="13">
        <f>H22+H23</f>
        <v>0</v>
      </c>
      <c r="I24" s="12"/>
      <c r="J24" s="13">
        <f>J22+J23</f>
        <v>962102</v>
      </c>
      <c r="K24" s="12"/>
      <c r="L24" s="13">
        <f>L22+L23</f>
        <v>328698</v>
      </c>
      <c r="M24" s="12"/>
      <c r="N24" s="13">
        <f>N22+N23</f>
        <v>1290800</v>
      </c>
      <c r="O24" s="12"/>
      <c r="P24" s="13">
        <f>P22+P23</f>
        <v>0</v>
      </c>
      <c r="Q24" s="12"/>
      <c r="R24" s="13">
        <f>R22+R23</f>
        <v>2027656</v>
      </c>
      <c r="S24" s="12"/>
      <c r="T24" s="13">
        <f>T22+T23</f>
        <v>3318456</v>
      </c>
      <c r="U24" s="12"/>
      <c r="V24" s="13">
        <f>V22+V23</f>
        <v>26</v>
      </c>
      <c r="W24" s="12"/>
      <c r="X24" s="13">
        <f>X22+X23</f>
        <v>3318482</v>
      </c>
    </row>
    <row r="25" spans="1:27" s="38" customFormat="1" ht="24" customHeight="1">
      <c r="A25" s="39"/>
      <c r="D25" s="12"/>
      <c r="E25" s="14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7" s="41" customFormat="1" ht="24" customHeight="1">
      <c r="A26" s="35" t="s">
        <v>188</v>
      </c>
      <c r="B26" s="40">
        <v>27</v>
      </c>
      <c r="D26" s="3">
        <v>0</v>
      </c>
      <c r="E26" s="5"/>
      <c r="F26" s="3">
        <v>0</v>
      </c>
      <c r="G26" s="3"/>
      <c r="H26" s="3">
        <v>0</v>
      </c>
      <c r="I26" s="3"/>
      <c r="J26" s="3">
        <v>0</v>
      </c>
      <c r="K26" s="3"/>
      <c r="L26" s="3">
        <v>0</v>
      </c>
      <c r="M26" s="3"/>
      <c r="N26" s="43">
        <f>SUM(J26,L26)</f>
        <v>0</v>
      </c>
      <c r="O26" s="3"/>
      <c r="P26" s="3">
        <v>149601</v>
      </c>
      <c r="Q26" s="3"/>
      <c r="R26" s="43">
        <f>-P26</f>
        <v>-149601</v>
      </c>
      <c r="S26" s="3"/>
      <c r="T26" s="43">
        <f>SUM(D26:H26,N26:R26)</f>
        <v>0</v>
      </c>
      <c r="U26" s="3"/>
      <c r="V26" s="3">
        <v>0</v>
      </c>
      <c r="W26" s="3"/>
      <c r="X26" s="3">
        <f>SUM(T26:W26)</f>
        <v>0</v>
      </c>
    </row>
    <row r="27" spans="1:27" s="41" customFormat="1" ht="24" customHeight="1">
      <c r="A27" s="35" t="s">
        <v>147</v>
      </c>
      <c r="B27" s="40">
        <v>11.1</v>
      </c>
      <c r="D27" s="57">
        <v>0</v>
      </c>
      <c r="E27" s="35"/>
      <c r="F27" s="57">
        <v>0</v>
      </c>
      <c r="G27" s="43"/>
      <c r="H27" s="57">
        <v>0</v>
      </c>
      <c r="I27" s="43"/>
      <c r="J27" s="57">
        <v>0</v>
      </c>
      <c r="K27" s="43"/>
      <c r="L27" s="57">
        <f>1625358</f>
        <v>1625358</v>
      </c>
      <c r="M27" s="43"/>
      <c r="N27" s="57">
        <f>SUM(J27,L27)</f>
        <v>1625358</v>
      </c>
      <c r="O27" s="43"/>
      <c r="P27" s="57">
        <v>0</v>
      </c>
      <c r="Q27" s="43"/>
      <c r="R27" s="57">
        <f>-N27</f>
        <v>-1625358</v>
      </c>
      <c r="S27" s="35"/>
      <c r="T27" s="57">
        <f>SUM(D27:H27,N27:R27)</f>
        <v>0</v>
      </c>
      <c r="U27" s="35"/>
      <c r="V27" s="57">
        <v>0</v>
      </c>
      <c r="W27" s="35"/>
      <c r="X27" s="69">
        <f>SUM(T27:V27)</f>
        <v>0</v>
      </c>
    </row>
    <row r="28" spans="1:27" s="38" customFormat="1" ht="24" customHeight="1">
      <c r="A28" s="39"/>
      <c r="D28" s="12"/>
      <c r="E28" s="14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7" s="41" customFormat="1" ht="24" customHeight="1" thickBot="1">
      <c r="A29" s="39" t="s">
        <v>184</v>
      </c>
      <c r="B29" s="39"/>
      <c r="C29" s="39"/>
      <c r="D29" s="71">
        <f>SUM(D15,D19,D24,D27,D26)</f>
        <v>21183661</v>
      </c>
      <c r="E29" s="49"/>
      <c r="F29" s="71">
        <f>SUM(F15,F19,F24,F27,F26)</f>
        <v>9627913</v>
      </c>
      <c r="G29" s="49"/>
      <c r="H29" s="71">
        <f>SUM(H15,H19,H24,H27,H26)</f>
        <v>890</v>
      </c>
      <c r="I29" s="49"/>
      <c r="J29" s="71">
        <f>SUM(J15,J19,J24,J27,J26)</f>
        <v>794334</v>
      </c>
      <c r="K29" s="49"/>
      <c r="L29" s="71">
        <f>SUM(L15,L19,L24,L27,L26)</f>
        <v>-5889999</v>
      </c>
      <c r="M29" s="49"/>
      <c r="N29" s="71">
        <f>SUM(N15,N19,N24,N27,N26)</f>
        <v>-5095665</v>
      </c>
      <c r="O29" s="49"/>
      <c r="P29" s="71">
        <f>SUM(P15,P19,P24,P27,P26)</f>
        <v>2030468</v>
      </c>
      <c r="Q29" s="49"/>
      <c r="R29" s="71">
        <f>SUM(R15,R19,R24,R27,R26)</f>
        <v>10896539</v>
      </c>
      <c r="S29" s="49"/>
      <c r="T29" s="71">
        <f>SUM(T15,T19,T24,T27,T26)</f>
        <v>38643806</v>
      </c>
      <c r="U29" s="49"/>
      <c r="V29" s="71">
        <f>SUM(V15,V19,V24,V27,V26)</f>
        <v>2</v>
      </c>
      <c r="W29" s="49"/>
      <c r="X29" s="71">
        <f>SUM(X15,X19,X24,X27,X26)</f>
        <v>38643808</v>
      </c>
      <c r="Y29" s="38"/>
      <c r="Z29" s="38"/>
      <c r="AA29" s="38"/>
    </row>
    <row r="30" spans="1:27" ht="24" customHeight="1" thickTop="1">
      <c r="B30" s="40"/>
      <c r="C30" s="41"/>
      <c r="D30" s="99">
        <f>D29-'BS7-8'!F61</f>
        <v>0</v>
      </c>
      <c r="E30" s="100"/>
      <c r="F30" s="99">
        <f>F29-'BS7-8'!F62</f>
        <v>0</v>
      </c>
      <c r="G30" s="100"/>
      <c r="H30" s="99">
        <f>H29-'BS7-8'!F63</f>
        <v>0</v>
      </c>
      <c r="I30" s="100"/>
      <c r="J30" s="99"/>
      <c r="K30" s="100"/>
      <c r="L30" s="99"/>
      <c r="M30" s="100"/>
      <c r="N30" s="99">
        <f>N29-'BS7-8'!F64</f>
        <v>-3311363</v>
      </c>
      <c r="O30" s="99"/>
      <c r="P30" s="99">
        <f>P29-'BS7-8'!F67</f>
        <v>-180929</v>
      </c>
      <c r="Q30" s="99"/>
      <c r="R30" s="99">
        <f>R29-'BS7-8'!F68</f>
        <v>-580608</v>
      </c>
      <c r="S30" s="99"/>
      <c r="T30" s="99">
        <f>T29-'BS7-8'!F69</f>
        <v>-4072900</v>
      </c>
      <c r="U30" s="99"/>
      <c r="V30" s="99">
        <f>V29-'BS7-8'!F70</f>
        <v>0</v>
      </c>
      <c r="W30" s="99"/>
      <c r="X30" s="99">
        <f>X29-'BS7-8'!F71</f>
        <v>-4072900</v>
      </c>
    </row>
    <row r="44" spans="4:24" ht="24" customHeight="1"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spans="4:24" ht="24" customHeight="1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</row>
    <row r="46" spans="4:24" ht="24" customHeight="1"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</row>
    <row r="47" spans="4:24" ht="24" customHeight="1"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4:24" ht="24" customHeight="1"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4:24" ht="24" customHeight="1"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4:24" ht="24" customHeight="1"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4:24" ht="24" customHeight="1"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</row>
    <row r="52" spans="4:24" ht="24" customHeight="1"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</row>
    <row r="53" spans="4:24" ht="24" customHeight="1"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</row>
  </sheetData>
  <customSheetViews>
    <customSheetView guid="{CB5C2BDC-A7CF-4817-955D-94D1BF91D2E1}" scale="55" showPageBreaks="1" showGridLines="0" printArea="1" view="pageBreakPreview" topLeftCell="A6">
      <selection activeCell="J23" sqref="J23"/>
      <pageMargins left="0.8" right="0.8" top="0.48" bottom="0.5" header="0.5" footer="0.5"/>
      <pageSetup paperSize="9" scale="50" firstPageNumber="10" orientation="landscape" useFirstPageNumber="1" r:id="rId1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CF2FBE64-4A0E-4AE6-8C28-24903C1AE2E4}" scale="55" showPageBreaks="1" showGridLines="0" printArea="1" view="pageBreakPreview" topLeftCell="A19">
      <selection activeCell="J23" sqref="J23"/>
      <pageMargins left="0.8" right="0.5" top="0.48" bottom="0.5" header="0.5" footer="0.5"/>
      <pageSetup paperSize="9" scale="50" firstPageNumber="10" orientation="landscape" useFirstPageNumber="1" r:id="rId2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6EF2B98A-6161-493F-9B91-EAD61A0BF780}" scale="55" showPageBreaks="1" showGridLines="0" printArea="1" view="pageBreakPreview">
      <selection activeCell="J23" sqref="J23"/>
      <pageMargins left="0.8" right="0.8" top="0.48" bottom="0.5" header="0.5" footer="0.5"/>
      <pageSetup paperSize="9" scale="49" firstPageNumber="10" orientation="landscape" useFirstPageNumber="1" r:id="rId3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A74BE8A6-8D9C-4185-A73D-A7B802F83B95}" scale="55" showPageBreaks="1" showGridLines="0" printArea="1" view="pageBreakPreview" topLeftCell="A6">
      <selection activeCell="A43" sqref="A43"/>
      <pageMargins left="0.8" right="0.8" top="0.48" bottom="0.5" header="0.5" footer="0.5"/>
      <pageSetup paperSize="9" scale="49" firstPageNumber="10" orientation="landscape" useFirstPageNumber="1" r:id="rId4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</customSheetViews>
  <mergeCells count="5">
    <mergeCell ref="D4:X4"/>
    <mergeCell ref="J5:N5"/>
    <mergeCell ref="P5:R5"/>
    <mergeCell ref="P10:R10"/>
    <mergeCell ref="D13:X13"/>
  </mergeCells>
  <pageMargins left="0.8" right="0.8" top="0.48" bottom="0.5" header="0.5" footer="0.5"/>
  <pageSetup paperSize="9" scale="54" firstPageNumber="12" fitToHeight="0" orientation="landscape" useFirstPageNumber="1" r:id="rId5"/>
  <headerFooter>
    <oddFooter>&amp;L&amp;"Times New Roman,Regular"&amp;11The accompanying notes form an integral part of the financial statements.
&amp;C&amp;"Times New Roman,Regular"&amp;11&amp;P</oddFooter>
  </headerFooter>
  <customProperties>
    <customPr name="OrphanNamesChecked" r:id="rId6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EE59F-98D7-4BF9-86B4-C65F3B733120}">
  <sheetPr>
    <pageSetUpPr fitToPage="1"/>
  </sheetPr>
  <dimension ref="A1:P44"/>
  <sheetViews>
    <sheetView showGridLines="0" view="pageBreakPreview" topLeftCell="A5" zoomScale="85" zoomScaleNormal="78" zoomScaleSheetLayoutView="85" workbookViewId="0">
      <selection activeCell="P46" sqref="P46"/>
    </sheetView>
  </sheetViews>
  <sheetFormatPr defaultColWidth="10.453125" defaultRowHeight="24" customHeight="1"/>
  <cols>
    <col min="1" max="1" width="54.453125" style="35" customWidth="1"/>
    <col min="2" max="2" width="8" style="40" customWidth="1"/>
    <col min="3" max="3" width="1.453125" style="35" customWidth="1"/>
    <col min="4" max="4" width="15.453125" style="47" customWidth="1"/>
    <col min="5" max="5" width="1.453125" style="35" customWidth="1"/>
    <col min="6" max="6" width="15.453125" style="47" customWidth="1"/>
    <col min="7" max="7" width="1.453125" style="47" customWidth="1"/>
    <col min="8" max="8" width="15.453125" style="47" customWidth="1"/>
    <col min="9" max="9" width="1.453125" style="47" customWidth="1"/>
    <col min="10" max="10" width="19.453125" style="47" customWidth="1"/>
    <col min="11" max="11" width="1.453125" style="35" customWidth="1"/>
    <col min="12" max="12" width="15.453125" style="47" customWidth="1"/>
    <col min="13" max="13" width="1.453125" style="47" customWidth="1"/>
    <col min="14" max="14" width="15.453125" style="47" customWidth="1"/>
    <col min="15" max="15" width="1.453125" style="35" customWidth="1"/>
    <col min="16" max="16" width="15.453125" style="35" customWidth="1"/>
    <col min="17" max="16384" width="10.453125" style="35"/>
  </cols>
  <sheetData>
    <row r="1" spans="1:16" s="33" customFormat="1" ht="24" customHeight="1">
      <c r="A1" s="142" t="s">
        <v>155</v>
      </c>
      <c r="B1" s="142"/>
      <c r="C1" s="142"/>
      <c r="D1" s="142"/>
      <c r="E1" s="31"/>
    </row>
    <row r="2" spans="1:16" s="33" customFormat="1" ht="24" customHeight="1">
      <c r="A2" s="34" t="s">
        <v>137</v>
      </c>
      <c r="B2" s="62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24" customHeight="1">
      <c r="A3" s="106"/>
      <c r="B3" s="107"/>
      <c r="C3" s="106"/>
      <c r="D3" s="117"/>
      <c r="E3" s="106"/>
      <c r="F3" s="117"/>
      <c r="G3" s="117"/>
      <c r="H3" s="117"/>
      <c r="I3" s="117"/>
      <c r="J3" s="117"/>
      <c r="K3" s="106"/>
      <c r="L3" s="106"/>
      <c r="M3" s="106"/>
      <c r="N3" s="106"/>
      <c r="O3" s="106"/>
      <c r="P3" s="118"/>
    </row>
    <row r="4" spans="1:16" ht="24" customHeight="1">
      <c r="D4" s="138" t="s">
        <v>25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</row>
    <row r="5" spans="1:16" ht="24" customHeight="1">
      <c r="D5" s="64"/>
      <c r="E5" s="64"/>
      <c r="F5" s="64"/>
      <c r="G5" s="64"/>
      <c r="H5" s="64"/>
      <c r="I5" s="64"/>
      <c r="J5" s="65" t="s">
        <v>107</v>
      </c>
      <c r="K5" s="63"/>
      <c r="L5" s="139" t="s">
        <v>20</v>
      </c>
      <c r="M5" s="139"/>
      <c r="N5" s="139"/>
      <c r="O5" s="64"/>
      <c r="P5" s="64"/>
    </row>
    <row r="6" spans="1:16" ht="24" customHeight="1">
      <c r="D6" s="64"/>
      <c r="E6" s="64"/>
      <c r="F6" s="64"/>
      <c r="G6" s="64"/>
      <c r="H6" s="64"/>
      <c r="I6" s="64"/>
      <c r="J6" s="64" t="s">
        <v>138</v>
      </c>
      <c r="K6" s="64"/>
      <c r="L6" s="64"/>
      <c r="M6" s="64"/>
      <c r="N6" s="64"/>
      <c r="O6" s="64"/>
      <c r="P6" s="64"/>
    </row>
    <row r="7" spans="1:16" ht="24" customHeight="1">
      <c r="D7" s="64"/>
      <c r="E7" s="47"/>
      <c r="F7" s="64"/>
      <c r="G7" s="64"/>
      <c r="H7" s="64"/>
      <c r="I7" s="64"/>
      <c r="J7" s="64" t="s">
        <v>139</v>
      </c>
      <c r="L7" s="64"/>
      <c r="M7" s="64"/>
      <c r="N7" s="64"/>
      <c r="O7" s="32"/>
    </row>
    <row r="8" spans="1:16" ht="24" customHeight="1">
      <c r="D8" s="64"/>
      <c r="E8" s="47"/>
      <c r="F8" s="64"/>
      <c r="G8" s="64"/>
      <c r="H8" s="64"/>
      <c r="I8" s="64"/>
      <c r="J8" s="64" t="s">
        <v>140</v>
      </c>
      <c r="L8" s="64"/>
      <c r="M8" s="64"/>
      <c r="N8" s="64"/>
      <c r="O8" s="32"/>
    </row>
    <row r="9" spans="1:16" ht="24" customHeight="1">
      <c r="E9" s="47"/>
      <c r="F9" s="64"/>
      <c r="G9" s="64"/>
      <c r="H9" s="64"/>
      <c r="I9" s="64"/>
      <c r="J9" s="64" t="s">
        <v>141</v>
      </c>
      <c r="O9" s="32"/>
    </row>
    <row r="10" spans="1:16" s="41" customFormat="1" ht="24" customHeight="1">
      <c r="B10" s="40"/>
      <c r="D10" s="64" t="s">
        <v>1</v>
      </c>
      <c r="E10" s="64"/>
      <c r="F10" s="64"/>
      <c r="G10" s="64"/>
      <c r="H10" s="64" t="s">
        <v>75</v>
      </c>
      <c r="I10" s="64"/>
      <c r="J10" s="64" t="s">
        <v>142</v>
      </c>
      <c r="L10" s="140"/>
      <c r="M10" s="140"/>
      <c r="N10" s="140"/>
      <c r="O10" s="64"/>
    </row>
    <row r="11" spans="1:16" s="41" customFormat="1" ht="24" customHeight="1">
      <c r="B11" s="40"/>
      <c r="D11" s="64" t="s">
        <v>2</v>
      </c>
      <c r="E11" s="64"/>
      <c r="F11" s="64" t="s">
        <v>75</v>
      </c>
      <c r="G11" s="64"/>
      <c r="H11" s="64" t="s">
        <v>76</v>
      </c>
      <c r="I11" s="64"/>
      <c r="J11" s="64" t="s">
        <v>72</v>
      </c>
      <c r="L11" s="64"/>
      <c r="M11" s="47"/>
      <c r="O11" s="64"/>
    </row>
    <row r="12" spans="1:16" s="41" customFormat="1" ht="24" customHeight="1">
      <c r="B12" s="59" t="s">
        <v>0</v>
      </c>
      <c r="D12" s="64" t="s">
        <v>3</v>
      </c>
      <c r="E12" s="64"/>
      <c r="F12" s="64" t="s">
        <v>144</v>
      </c>
      <c r="G12" s="64"/>
      <c r="H12" s="66" t="s">
        <v>77</v>
      </c>
      <c r="I12" s="64"/>
      <c r="J12" s="64" t="s">
        <v>71</v>
      </c>
      <c r="L12" s="64" t="s">
        <v>143</v>
      </c>
      <c r="N12" s="41" t="s">
        <v>4</v>
      </c>
      <c r="P12" s="64" t="s">
        <v>26</v>
      </c>
    </row>
    <row r="13" spans="1:16" s="41" customFormat="1" ht="24" customHeight="1">
      <c r="B13" s="59"/>
      <c r="D13" s="141" t="s">
        <v>83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16" s="40" customFormat="1" ht="24" customHeight="1">
      <c r="A14" s="67" t="s">
        <v>196</v>
      </c>
      <c r="D14" s="59"/>
      <c r="E14" s="59"/>
      <c r="F14" s="59"/>
      <c r="G14" s="59"/>
      <c r="H14" s="59"/>
      <c r="I14" s="59"/>
      <c r="J14" s="59"/>
      <c r="L14" s="59"/>
      <c r="P14" s="59"/>
    </row>
    <row r="15" spans="1:16" s="38" customFormat="1" ht="24" customHeight="1">
      <c r="A15" s="39" t="s">
        <v>197</v>
      </c>
      <c r="B15" s="68"/>
      <c r="C15" s="68"/>
      <c r="D15" s="49">
        <f>'SC - LHFG 14'!D29</f>
        <v>21183661</v>
      </c>
      <c r="E15" s="49"/>
      <c r="F15" s="49">
        <f>'SC - LHFG 14'!F29</f>
        <v>9627913</v>
      </c>
      <c r="G15" s="49"/>
      <c r="H15" s="49">
        <f>'SC - LHFG 14'!H29</f>
        <v>890</v>
      </c>
      <c r="I15" s="49"/>
      <c r="J15" s="49">
        <f>'SC - LHFG 14'!J29</f>
        <v>-1788797</v>
      </c>
      <c r="K15" s="49"/>
      <c r="L15" s="49">
        <f>'SC - LHFG 14'!L29</f>
        <v>768900</v>
      </c>
      <c r="M15" s="49"/>
      <c r="N15" s="49">
        <f>'SC - LHFG 14'!N29</f>
        <v>2565346</v>
      </c>
      <c r="O15" s="49"/>
      <c r="P15" s="49">
        <f>SUM(D15:O15)</f>
        <v>32357913</v>
      </c>
    </row>
    <row r="16" spans="1:16" s="38" customFormat="1" ht="19.5" customHeight="1">
      <c r="A16" s="39"/>
      <c r="B16" s="68"/>
      <c r="C16" s="6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</row>
    <row r="17" spans="1:16" s="38" customFormat="1" ht="24" customHeight="1">
      <c r="A17" s="39" t="s">
        <v>145</v>
      </c>
      <c r="B17" s="68"/>
      <c r="C17" s="68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16" s="41" customFormat="1" ht="24" customHeight="1">
      <c r="A18" s="35" t="s">
        <v>178</v>
      </c>
      <c r="B18" s="40">
        <v>43</v>
      </c>
      <c r="C18" s="59"/>
      <c r="D18" s="43">
        <v>0</v>
      </c>
      <c r="E18" s="43"/>
      <c r="F18" s="43">
        <v>0</v>
      </c>
      <c r="G18" s="43"/>
      <c r="H18" s="43">
        <v>0</v>
      </c>
      <c r="I18" s="43"/>
      <c r="J18" s="43">
        <v>0</v>
      </c>
      <c r="K18" s="43"/>
      <c r="L18" s="43">
        <v>0</v>
      </c>
      <c r="M18" s="43"/>
      <c r="N18" s="43">
        <v>-847332</v>
      </c>
      <c r="O18" s="43"/>
      <c r="P18" s="43">
        <f>SUM(D18:O18)</f>
        <v>-847332</v>
      </c>
    </row>
    <row r="19" spans="1:16" s="38" customFormat="1" ht="24" customHeight="1">
      <c r="A19" s="39" t="s">
        <v>146</v>
      </c>
      <c r="B19" s="62"/>
      <c r="C19" s="68"/>
      <c r="D19" s="58">
        <f>SUM(D18)</f>
        <v>0</v>
      </c>
      <c r="E19" s="49"/>
      <c r="F19" s="58">
        <f>SUM(F18)</f>
        <v>0</v>
      </c>
      <c r="G19" s="49"/>
      <c r="H19" s="58">
        <f>SUM(H18)</f>
        <v>0</v>
      </c>
      <c r="I19" s="49"/>
      <c r="J19" s="58">
        <f>SUM(J18)</f>
        <v>0</v>
      </c>
      <c r="K19" s="49"/>
      <c r="L19" s="58">
        <f>SUM(L18)</f>
        <v>0</v>
      </c>
      <c r="M19" s="49"/>
      <c r="N19" s="58">
        <f>SUM(N18)</f>
        <v>-847332</v>
      </c>
      <c r="O19" s="49"/>
      <c r="P19" s="58">
        <f>SUM(P18)</f>
        <v>-847332</v>
      </c>
    </row>
    <row r="20" spans="1:16" s="41" customFormat="1" ht="19.5" customHeight="1">
      <c r="A20" s="35"/>
      <c r="B20" s="62"/>
      <c r="C20" s="59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</row>
    <row r="21" spans="1:16" s="41" customFormat="1" ht="24" customHeight="1">
      <c r="A21" s="39" t="s">
        <v>182</v>
      </c>
      <c r="B21" s="62"/>
      <c r="C21" s="59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</row>
    <row r="22" spans="1:16" s="41" customFormat="1" ht="24" customHeight="1">
      <c r="A22" s="35" t="s">
        <v>148</v>
      </c>
      <c r="C22" s="59"/>
      <c r="D22" s="44">
        <v>0</v>
      </c>
      <c r="E22" s="43"/>
      <c r="F22" s="44">
        <v>0</v>
      </c>
      <c r="G22" s="44"/>
      <c r="H22" s="44">
        <v>0</v>
      </c>
      <c r="I22" s="43"/>
      <c r="J22" s="44">
        <v>0</v>
      </c>
      <c r="K22" s="43"/>
      <c r="L22" s="44">
        <v>0</v>
      </c>
      <c r="M22" s="43"/>
      <c r="N22" s="44">
        <f>'PL9-10'!I65</f>
        <v>954422</v>
      </c>
      <c r="O22" s="43"/>
      <c r="P22" s="44">
        <f>SUM(D22:O22)</f>
        <v>954422</v>
      </c>
    </row>
    <row r="23" spans="1:16" s="41" customFormat="1" ht="24" customHeight="1">
      <c r="A23" s="35" t="s">
        <v>149</v>
      </c>
      <c r="D23" s="69">
        <v>0</v>
      </c>
      <c r="E23" s="43"/>
      <c r="F23" s="69">
        <v>0</v>
      </c>
      <c r="G23" s="44"/>
      <c r="H23" s="69">
        <v>0</v>
      </c>
      <c r="I23" s="43"/>
      <c r="J23" s="69">
        <f>'PL9-10'!I61-'SC - LHFG 13'!N23</f>
        <v>271857</v>
      </c>
      <c r="K23" s="43"/>
      <c r="L23" s="69">
        <v>0</v>
      </c>
      <c r="M23" s="43"/>
      <c r="N23" s="69">
        <f>+'PL9-10'!I57</f>
        <v>-3278</v>
      </c>
      <c r="O23" s="43"/>
      <c r="P23" s="69">
        <f>SUM(D23:O23)</f>
        <v>268579</v>
      </c>
    </row>
    <row r="24" spans="1:16" s="38" customFormat="1" ht="24" customHeight="1">
      <c r="A24" s="39" t="s">
        <v>183</v>
      </c>
      <c r="D24" s="58">
        <f>D23+D22</f>
        <v>0</v>
      </c>
      <c r="E24" s="60"/>
      <c r="F24" s="58">
        <f>F23+F22</f>
        <v>0</v>
      </c>
      <c r="G24" s="49"/>
      <c r="H24" s="58">
        <f>H23+H22</f>
        <v>0</v>
      </c>
      <c r="I24" s="60"/>
      <c r="J24" s="58">
        <f>J23+J22</f>
        <v>271857</v>
      </c>
      <c r="K24" s="60"/>
      <c r="L24" s="58">
        <f>L23+L22</f>
        <v>0</v>
      </c>
      <c r="M24" s="60"/>
      <c r="N24" s="58">
        <f>N23+N22</f>
        <v>951144</v>
      </c>
      <c r="O24" s="60"/>
      <c r="P24" s="58">
        <f>P23+P22</f>
        <v>1223001</v>
      </c>
    </row>
    <row r="25" spans="1:16" s="41" customFormat="1" ht="19.5" customHeight="1">
      <c r="A25" s="35"/>
      <c r="B25" s="38"/>
      <c r="D25" s="43"/>
      <c r="E25" s="55"/>
      <c r="F25" s="43"/>
      <c r="G25" s="43"/>
      <c r="H25" s="43"/>
      <c r="I25" s="55"/>
      <c r="J25" s="43"/>
      <c r="K25" s="55"/>
      <c r="L25" s="43"/>
      <c r="M25" s="55"/>
      <c r="N25" s="43"/>
      <c r="O25" s="55"/>
      <c r="P25" s="43"/>
    </row>
    <row r="26" spans="1:16" s="41" customFormat="1" ht="19.5" customHeight="1">
      <c r="A26" s="35" t="s">
        <v>188</v>
      </c>
      <c r="B26" s="40">
        <v>27</v>
      </c>
      <c r="D26" s="43">
        <v>0</v>
      </c>
      <c r="E26" s="55"/>
      <c r="F26" s="43">
        <v>0</v>
      </c>
      <c r="G26" s="43"/>
      <c r="H26" s="43">
        <v>0</v>
      </c>
      <c r="I26" s="55"/>
      <c r="J26" s="43">
        <v>0</v>
      </c>
      <c r="K26" s="55"/>
      <c r="L26" s="43">
        <f>'BS7-8'!J67-'BS7-8'!L67</f>
        <v>47800</v>
      </c>
      <c r="M26" s="55"/>
      <c r="N26" s="43">
        <f>-L26</f>
        <v>-47800</v>
      </c>
      <c r="O26" s="55"/>
      <c r="P26" s="44">
        <f>SUM(D26:O26)</f>
        <v>0</v>
      </c>
    </row>
    <row r="27" spans="1:16" s="41" customFormat="1" ht="24" customHeight="1">
      <c r="A27" s="35" t="s">
        <v>147</v>
      </c>
      <c r="B27" s="40">
        <v>11.1</v>
      </c>
      <c r="D27" s="57">
        <v>0</v>
      </c>
      <c r="E27" s="55"/>
      <c r="F27" s="57">
        <v>0</v>
      </c>
      <c r="G27" s="43"/>
      <c r="H27" s="57">
        <v>0</v>
      </c>
      <c r="I27" s="55"/>
      <c r="J27" s="57">
        <v>583503</v>
      </c>
      <c r="K27" s="55"/>
      <c r="L27" s="57">
        <v>0</v>
      </c>
      <c r="M27" s="55"/>
      <c r="N27" s="57">
        <f>-J27</f>
        <v>-583503</v>
      </c>
      <c r="O27" s="55"/>
      <c r="P27" s="57">
        <f>SUM(D27:N27)</f>
        <v>0</v>
      </c>
    </row>
    <row r="28" spans="1:16" s="41" customFormat="1" ht="19.5" customHeight="1">
      <c r="A28" s="35"/>
      <c r="B28" s="40"/>
      <c r="D28" s="43"/>
      <c r="E28" s="55"/>
      <c r="F28" s="43"/>
      <c r="G28" s="43"/>
      <c r="H28" s="43"/>
      <c r="I28" s="55"/>
      <c r="J28" s="43"/>
      <c r="K28" s="55"/>
      <c r="L28" s="43"/>
      <c r="M28" s="55"/>
      <c r="N28" s="43"/>
      <c r="O28" s="55"/>
      <c r="P28" s="43"/>
    </row>
    <row r="29" spans="1:16" ht="24" customHeight="1" thickBot="1">
      <c r="A29" s="39" t="s">
        <v>198</v>
      </c>
      <c r="B29" s="70"/>
      <c r="C29" s="47"/>
      <c r="D29" s="71">
        <f>SUM(D15,D19,D24,D27)</f>
        <v>21183661</v>
      </c>
      <c r="E29" s="89"/>
      <c r="F29" s="71">
        <f>SUM(F15,F19,F24,F27)</f>
        <v>9627913</v>
      </c>
      <c r="G29" s="49"/>
      <c r="H29" s="71">
        <f>SUM(H15,H19,H24,H27)</f>
        <v>890</v>
      </c>
      <c r="I29" s="89"/>
      <c r="J29" s="71">
        <f>SUM(J15,J19,J24,J27)</f>
        <v>-933437</v>
      </c>
      <c r="K29" s="89"/>
      <c r="L29" s="71">
        <f>SUM(L15,L19,L24,L26)</f>
        <v>816700</v>
      </c>
      <c r="M29" s="89"/>
      <c r="N29" s="71">
        <f>SUM(N15,N19,N24,N27,N26)</f>
        <v>2037855</v>
      </c>
      <c r="O29" s="89"/>
      <c r="P29" s="71">
        <f>SUM(P15,P19,P24,P27)</f>
        <v>32733582</v>
      </c>
    </row>
    <row r="30" spans="1:16" ht="24" customHeight="1" thickTop="1">
      <c r="A30" s="39"/>
      <c r="B30" s="70"/>
      <c r="C30" s="47"/>
      <c r="D30" s="101">
        <f>D29-'BS7-8'!J61</f>
        <v>0</v>
      </c>
      <c r="E30" s="102"/>
      <c r="F30" s="101">
        <f>F29-'BS7-8'!J62</f>
        <v>0</v>
      </c>
      <c r="G30" s="102"/>
      <c r="H30" s="101">
        <f>H29-'BS7-8'!J63</f>
        <v>0</v>
      </c>
      <c r="I30" s="102"/>
      <c r="J30" s="101">
        <f>J29-'BS7-8'!J64</f>
        <v>0</v>
      </c>
      <c r="K30" s="102"/>
      <c r="L30" s="101">
        <f>L29-'BS7-8'!J67</f>
        <v>0</v>
      </c>
      <c r="M30" s="102"/>
      <c r="N30" s="101">
        <f>N29-'BS7-8'!J68</f>
        <v>0</v>
      </c>
      <c r="O30" s="102"/>
      <c r="P30" s="101">
        <f>P29-'BS7-8'!J69</f>
        <v>0</v>
      </c>
    </row>
    <row r="36" spans="2:16" ht="24" customHeight="1">
      <c r="B36" s="72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</row>
    <row r="37" spans="2:16" ht="24" customHeight="1"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</row>
    <row r="38" spans="2:16" ht="24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</row>
    <row r="39" spans="2:16" ht="24" customHeight="1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2:16" ht="24" customHeight="1"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</row>
    <row r="41" spans="2:16" ht="24" customHeight="1"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</row>
    <row r="42" spans="2:16" ht="24" customHeight="1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</row>
    <row r="43" spans="2:16" ht="24" customHeight="1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</row>
    <row r="44" spans="2:16" ht="24" customHeight="1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</row>
  </sheetData>
  <mergeCells count="5">
    <mergeCell ref="A1:D1"/>
    <mergeCell ref="D4:P4"/>
    <mergeCell ref="L5:N5"/>
    <mergeCell ref="L10:N10"/>
    <mergeCell ref="D13:P13"/>
  </mergeCells>
  <pageMargins left="0.8" right="0.8" top="0.5" bottom="0.5" header="0.5" footer="0.5"/>
  <pageSetup paperSize="9" scale="71" firstPageNumber="13" fitToHeight="0" orientation="landscape" useFirstPageNumber="1" r:id="rId1"/>
  <headerFooter>
    <oddFooter>&amp;L&amp;"Times New Roman,Regular"&amp;11The accompanying notes form an integral part of the financial statements.
&amp;C&amp;"Times New Roman,Regular"&amp;11&amp;P</oddFooter>
  </headerFooter>
  <customProperties>
    <customPr name="OrphanNamesChecke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53F86-1B39-4731-91EA-1C95355BE4F4}">
  <sheetPr>
    <pageSetUpPr fitToPage="1"/>
  </sheetPr>
  <dimension ref="A1:P44"/>
  <sheetViews>
    <sheetView showGridLines="0" view="pageBreakPreview" zoomScale="70" zoomScaleNormal="78" zoomScaleSheetLayoutView="70" workbookViewId="0">
      <selection activeCell="P46" sqref="P46"/>
    </sheetView>
  </sheetViews>
  <sheetFormatPr defaultColWidth="10.453125" defaultRowHeight="24" customHeight="1"/>
  <cols>
    <col min="1" max="1" width="54.453125" style="35" customWidth="1"/>
    <col min="2" max="2" width="8" style="40" customWidth="1"/>
    <col min="3" max="3" width="1.453125" style="35" customWidth="1"/>
    <col min="4" max="4" width="15.453125" style="47" customWidth="1"/>
    <col min="5" max="5" width="1.453125" style="35" customWidth="1"/>
    <col min="6" max="6" width="15.453125" style="47" customWidth="1"/>
    <col min="7" max="7" width="1.453125" style="47" customWidth="1"/>
    <col min="8" max="8" width="15.453125" style="47" customWidth="1"/>
    <col min="9" max="9" width="1.453125" style="47" customWidth="1"/>
    <col min="10" max="10" width="19.453125" style="47" customWidth="1"/>
    <col min="11" max="11" width="1.453125" style="35" customWidth="1"/>
    <col min="12" max="12" width="15.453125" style="47" customWidth="1"/>
    <col min="13" max="13" width="1.453125" style="47" customWidth="1"/>
    <col min="14" max="14" width="15.453125" style="47" customWidth="1"/>
    <col min="15" max="15" width="1.453125" style="35" customWidth="1"/>
    <col min="16" max="16" width="15.453125" style="35" customWidth="1"/>
    <col min="17" max="16384" width="10.453125" style="35"/>
  </cols>
  <sheetData>
    <row r="1" spans="1:16" s="33" customFormat="1" ht="24" customHeight="1">
      <c r="A1" s="142" t="s">
        <v>155</v>
      </c>
      <c r="B1" s="142"/>
      <c r="C1" s="142"/>
      <c r="D1" s="142"/>
      <c r="E1" s="31"/>
    </row>
    <row r="2" spans="1:16" s="33" customFormat="1" ht="24" customHeight="1">
      <c r="A2" s="34" t="s">
        <v>137</v>
      </c>
      <c r="B2" s="62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24" customHeight="1">
      <c r="A3" s="106"/>
      <c r="B3" s="107"/>
      <c r="C3" s="106"/>
      <c r="D3" s="117"/>
      <c r="E3" s="106"/>
      <c r="F3" s="117"/>
      <c r="G3" s="117"/>
      <c r="H3" s="117"/>
      <c r="I3" s="117"/>
      <c r="J3" s="117"/>
      <c r="K3" s="106"/>
      <c r="L3" s="106"/>
      <c r="M3" s="106"/>
      <c r="N3" s="106"/>
      <c r="O3" s="106"/>
      <c r="P3" s="118"/>
    </row>
    <row r="4" spans="1:16" ht="24" customHeight="1">
      <c r="D4" s="138" t="s">
        <v>25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</row>
    <row r="5" spans="1:16" ht="24" customHeight="1">
      <c r="D5" s="64"/>
      <c r="E5" s="64"/>
      <c r="F5" s="64"/>
      <c r="G5" s="64"/>
      <c r="H5" s="64"/>
      <c r="I5" s="64"/>
      <c r="J5" s="65" t="s">
        <v>107</v>
      </c>
      <c r="K5" s="63"/>
      <c r="L5" s="139" t="s">
        <v>20</v>
      </c>
      <c r="M5" s="139"/>
      <c r="N5" s="139"/>
      <c r="O5" s="64"/>
      <c r="P5" s="64"/>
    </row>
    <row r="6" spans="1:16" ht="24" customHeight="1">
      <c r="D6" s="64"/>
      <c r="E6" s="64"/>
      <c r="F6" s="64"/>
      <c r="G6" s="64"/>
      <c r="H6" s="64"/>
      <c r="I6" s="64"/>
      <c r="J6" s="64" t="s">
        <v>138</v>
      </c>
      <c r="K6" s="64"/>
      <c r="L6" s="64"/>
      <c r="M6" s="64"/>
      <c r="N6" s="64"/>
      <c r="O6" s="64"/>
      <c r="P6" s="64"/>
    </row>
    <row r="7" spans="1:16" ht="24" customHeight="1">
      <c r="D7" s="64"/>
      <c r="E7" s="47"/>
      <c r="F7" s="64"/>
      <c r="G7" s="64"/>
      <c r="H7" s="64"/>
      <c r="I7" s="64"/>
      <c r="J7" s="64" t="s">
        <v>139</v>
      </c>
      <c r="L7" s="64"/>
      <c r="M7" s="64"/>
      <c r="N7" s="64"/>
      <c r="O7" s="32"/>
    </row>
    <row r="8" spans="1:16" ht="24" customHeight="1">
      <c r="D8" s="64"/>
      <c r="E8" s="47"/>
      <c r="F8" s="64"/>
      <c r="G8" s="64"/>
      <c r="H8" s="64"/>
      <c r="I8" s="64"/>
      <c r="J8" s="64" t="s">
        <v>140</v>
      </c>
      <c r="L8" s="64"/>
      <c r="M8" s="64"/>
      <c r="N8" s="64"/>
      <c r="O8" s="32"/>
    </row>
    <row r="9" spans="1:16" ht="24" customHeight="1">
      <c r="E9" s="47"/>
      <c r="F9" s="64"/>
      <c r="G9" s="64"/>
      <c r="H9" s="64"/>
      <c r="I9" s="64"/>
      <c r="J9" s="64" t="s">
        <v>141</v>
      </c>
      <c r="O9" s="32"/>
    </row>
    <row r="10" spans="1:16" s="41" customFormat="1" ht="24" customHeight="1">
      <c r="B10" s="40"/>
      <c r="D10" s="64" t="s">
        <v>1</v>
      </c>
      <c r="E10" s="64"/>
      <c r="F10" s="64"/>
      <c r="G10" s="64"/>
      <c r="H10" s="64" t="s">
        <v>75</v>
      </c>
      <c r="I10" s="64"/>
      <c r="J10" s="64" t="s">
        <v>142</v>
      </c>
      <c r="L10" s="140"/>
      <c r="M10" s="140"/>
      <c r="N10" s="140"/>
      <c r="O10" s="64"/>
    </row>
    <row r="11" spans="1:16" s="41" customFormat="1" ht="24" customHeight="1">
      <c r="B11" s="40"/>
      <c r="D11" s="64" t="s">
        <v>2</v>
      </c>
      <c r="E11" s="64"/>
      <c r="F11" s="64" t="s">
        <v>75</v>
      </c>
      <c r="G11" s="64"/>
      <c r="H11" s="64" t="s">
        <v>76</v>
      </c>
      <c r="I11" s="64"/>
      <c r="J11" s="64" t="s">
        <v>72</v>
      </c>
      <c r="L11" s="64"/>
      <c r="M11" s="47"/>
      <c r="O11" s="64"/>
    </row>
    <row r="12" spans="1:16" s="41" customFormat="1" ht="24" customHeight="1">
      <c r="B12" s="59" t="s">
        <v>0</v>
      </c>
      <c r="D12" s="64" t="s">
        <v>3</v>
      </c>
      <c r="E12" s="64"/>
      <c r="F12" s="64" t="s">
        <v>144</v>
      </c>
      <c r="G12" s="64"/>
      <c r="H12" s="66" t="s">
        <v>77</v>
      </c>
      <c r="I12" s="64"/>
      <c r="J12" s="64" t="s">
        <v>71</v>
      </c>
      <c r="L12" s="64" t="s">
        <v>143</v>
      </c>
      <c r="N12" s="41" t="s">
        <v>4</v>
      </c>
      <c r="P12" s="64" t="s">
        <v>26</v>
      </c>
    </row>
    <row r="13" spans="1:16" s="41" customFormat="1" ht="24" customHeight="1">
      <c r="B13" s="59"/>
      <c r="D13" s="141" t="s">
        <v>83</v>
      </c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16" s="40" customFormat="1" ht="24" customHeight="1">
      <c r="A14" s="67" t="s">
        <v>181</v>
      </c>
      <c r="D14" s="59"/>
      <c r="E14" s="59"/>
      <c r="F14" s="59"/>
      <c r="G14" s="59"/>
      <c r="H14" s="59"/>
      <c r="I14" s="59"/>
      <c r="J14" s="59"/>
      <c r="L14" s="59"/>
      <c r="P14" s="59"/>
    </row>
    <row r="15" spans="1:16" s="38" customFormat="1" ht="24" customHeight="1">
      <c r="A15" s="39" t="s">
        <v>89</v>
      </c>
      <c r="B15" s="68"/>
      <c r="C15" s="68"/>
      <c r="D15" s="49">
        <v>21183661</v>
      </c>
      <c r="E15" s="49"/>
      <c r="F15" s="49">
        <v>9627913</v>
      </c>
      <c r="G15" s="49"/>
      <c r="H15" s="49">
        <v>890</v>
      </c>
      <c r="I15" s="49"/>
      <c r="J15" s="49">
        <v>-2887029</v>
      </c>
      <c r="K15" s="49"/>
      <c r="L15" s="49">
        <v>719900</v>
      </c>
      <c r="M15" s="49"/>
      <c r="N15" s="49">
        <v>3211128</v>
      </c>
      <c r="O15" s="49"/>
      <c r="P15" s="49">
        <f>SUM(D15:O15)</f>
        <v>31856463</v>
      </c>
    </row>
    <row r="16" spans="1:16" s="38" customFormat="1" ht="19.5" customHeight="1">
      <c r="A16" s="39"/>
      <c r="B16" s="68"/>
      <c r="C16" s="6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</row>
    <row r="17" spans="1:16" s="38" customFormat="1" ht="24" customHeight="1">
      <c r="A17" s="39" t="s">
        <v>145</v>
      </c>
      <c r="B17" s="68"/>
      <c r="C17" s="68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16" s="41" customFormat="1" ht="24" customHeight="1">
      <c r="A18" s="35" t="s">
        <v>178</v>
      </c>
      <c r="B18" s="40">
        <v>43</v>
      </c>
      <c r="C18" s="59"/>
      <c r="D18" s="43">
        <v>0</v>
      </c>
      <c r="E18" s="43"/>
      <c r="F18" s="43">
        <v>0</v>
      </c>
      <c r="G18" s="43"/>
      <c r="H18" s="43">
        <v>0</v>
      </c>
      <c r="I18" s="43"/>
      <c r="J18" s="43">
        <v>0</v>
      </c>
      <c r="K18" s="43"/>
      <c r="L18" s="43">
        <v>0</v>
      </c>
      <c r="M18" s="43"/>
      <c r="N18" s="43">
        <v>-635508</v>
      </c>
      <c r="O18" s="43"/>
      <c r="P18" s="43">
        <f>SUM(D18:O18)</f>
        <v>-635508</v>
      </c>
    </row>
    <row r="19" spans="1:16" s="38" customFormat="1" ht="24" customHeight="1">
      <c r="A19" s="39" t="s">
        <v>146</v>
      </c>
      <c r="B19" s="62"/>
      <c r="C19" s="68"/>
      <c r="D19" s="58">
        <f>SUM(D18)</f>
        <v>0</v>
      </c>
      <c r="E19" s="49"/>
      <c r="F19" s="58">
        <f>SUM(F18)</f>
        <v>0</v>
      </c>
      <c r="G19" s="49"/>
      <c r="H19" s="58">
        <f>SUM(H18)</f>
        <v>0</v>
      </c>
      <c r="I19" s="49"/>
      <c r="J19" s="58">
        <f>SUM(J18)</f>
        <v>0</v>
      </c>
      <c r="K19" s="49"/>
      <c r="L19" s="58">
        <f>SUM(L18)</f>
        <v>0</v>
      </c>
      <c r="M19" s="49"/>
      <c r="N19" s="58">
        <f>SUM(N18)</f>
        <v>-635508</v>
      </c>
      <c r="O19" s="49"/>
      <c r="P19" s="58">
        <f>SUM(P18)</f>
        <v>-635508</v>
      </c>
    </row>
    <row r="20" spans="1:16" s="41" customFormat="1" ht="19.5" customHeight="1">
      <c r="A20" s="35"/>
      <c r="B20" s="62"/>
      <c r="C20" s="59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</row>
    <row r="21" spans="1:16" s="41" customFormat="1" ht="24" customHeight="1">
      <c r="A21" s="39" t="s">
        <v>182</v>
      </c>
      <c r="B21" s="62"/>
      <c r="C21" s="59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</row>
    <row r="22" spans="1:16" s="41" customFormat="1" ht="24" customHeight="1">
      <c r="A22" s="35" t="s">
        <v>148</v>
      </c>
      <c r="C22" s="59"/>
      <c r="D22" s="44">
        <v>0</v>
      </c>
      <c r="E22" s="43"/>
      <c r="F22" s="44">
        <v>0</v>
      </c>
      <c r="G22" s="44"/>
      <c r="H22" s="44">
        <v>0</v>
      </c>
      <c r="I22" s="43"/>
      <c r="J22" s="44">
        <v>0</v>
      </c>
      <c r="K22" s="43"/>
      <c r="L22" s="44">
        <v>0</v>
      </c>
      <c r="M22" s="43"/>
      <c r="N22" s="44">
        <f>'PL9-10'!K65</f>
        <v>975298</v>
      </c>
      <c r="O22" s="43"/>
      <c r="P22" s="44">
        <f>SUM(D22:O22)</f>
        <v>975298</v>
      </c>
    </row>
    <row r="23" spans="1:16" s="41" customFormat="1" ht="24" customHeight="1">
      <c r="A23" s="35" t="s">
        <v>149</v>
      </c>
      <c r="D23" s="69">
        <v>0</v>
      </c>
      <c r="E23" s="43"/>
      <c r="F23" s="69">
        <v>0</v>
      </c>
      <c r="G23" s="44"/>
      <c r="H23" s="69">
        <v>0</v>
      </c>
      <c r="I23" s="43"/>
      <c r="J23" s="69">
        <f>'PL9-10'!K60-N23</f>
        <v>163560</v>
      </c>
      <c r="K23" s="43"/>
      <c r="L23" s="69">
        <v>0</v>
      </c>
      <c r="M23" s="43"/>
      <c r="N23" s="69">
        <v>-1900</v>
      </c>
      <c r="O23" s="43"/>
      <c r="P23" s="69">
        <f>SUM(D23:O23)</f>
        <v>161660</v>
      </c>
    </row>
    <row r="24" spans="1:16" s="38" customFormat="1" ht="24" customHeight="1">
      <c r="A24" s="39" t="s">
        <v>183</v>
      </c>
      <c r="D24" s="58">
        <f>D23+D22</f>
        <v>0</v>
      </c>
      <c r="E24" s="60"/>
      <c r="F24" s="58">
        <f>F23+F22</f>
        <v>0</v>
      </c>
      <c r="G24" s="49"/>
      <c r="H24" s="58">
        <f>H23+H22</f>
        <v>0</v>
      </c>
      <c r="I24" s="60"/>
      <c r="J24" s="58">
        <f>J23+J22</f>
        <v>163560</v>
      </c>
      <c r="K24" s="60"/>
      <c r="L24" s="58">
        <f>L23+L22</f>
        <v>0</v>
      </c>
      <c r="M24" s="60"/>
      <c r="N24" s="58">
        <f>N23+N22</f>
        <v>973398</v>
      </c>
      <c r="O24" s="60"/>
      <c r="P24" s="58">
        <f>P23+P22</f>
        <v>1136958</v>
      </c>
    </row>
    <row r="25" spans="1:16" s="41" customFormat="1" ht="19.5" customHeight="1">
      <c r="A25" s="35"/>
      <c r="B25" s="38"/>
      <c r="D25" s="43"/>
      <c r="E25" s="55"/>
      <c r="F25" s="43"/>
      <c r="G25" s="43"/>
      <c r="H25" s="43"/>
      <c r="I25" s="55"/>
      <c r="J25" s="43"/>
      <c r="K25" s="55"/>
      <c r="L25" s="43"/>
      <c r="M25" s="55"/>
      <c r="N25" s="43"/>
      <c r="O25" s="55"/>
      <c r="P25" s="43"/>
    </row>
    <row r="26" spans="1:16" s="41" customFormat="1" ht="19.5" customHeight="1">
      <c r="A26" s="35" t="s">
        <v>188</v>
      </c>
      <c r="B26" s="40">
        <v>27</v>
      </c>
      <c r="D26" s="43">
        <v>0</v>
      </c>
      <c r="E26" s="55"/>
      <c r="F26" s="43">
        <v>0</v>
      </c>
      <c r="G26" s="43"/>
      <c r="H26" s="43">
        <v>0</v>
      </c>
      <c r="I26" s="55"/>
      <c r="J26" s="43">
        <v>0</v>
      </c>
      <c r="K26" s="55"/>
      <c r="L26" s="43">
        <v>49000</v>
      </c>
      <c r="M26" s="55"/>
      <c r="N26" s="43">
        <f>-L26</f>
        <v>-49000</v>
      </c>
      <c r="O26" s="55"/>
      <c r="P26" s="44">
        <f>SUM(D26:O26)</f>
        <v>0</v>
      </c>
    </row>
    <row r="27" spans="1:16" s="41" customFormat="1" ht="24" customHeight="1">
      <c r="A27" s="35" t="s">
        <v>147</v>
      </c>
      <c r="B27" s="40">
        <v>11.1</v>
      </c>
      <c r="D27" s="57">
        <v>0</v>
      </c>
      <c r="E27" s="55"/>
      <c r="F27" s="57">
        <v>0</v>
      </c>
      <c r="G27" s="43"/>
      <c r="H27" s="57">
        <v>0</v>
      </c>
      <c r="I27" s="55"/>
      <c r="J27" s="57">
        <f>934672</f>
        <v>934672</v>
      </c>
      <c r="K27" s="55"/>
      <c r="L27" s="57">
        <v>0</v>
      </c>
      <c r="M27" s="55"/>
      <c r="N27" s="57">
        <f>-J27</f>
        <v>-934672</v>
      </c>
      <c r="O27" s="55"/>
      <c r="P27" s="57">
        <f>SUM(D27:N27)</f>
        <v>0</v>
      </c>
    </row>
    <row r="28" spans="1:16" s="41" customFormat="1" ht="19.5" customHeight="1">
      <c r="A28" s="35"/>
      <c r="B28" s="40"/>
      <c r="D28" s="43"/>
      <c r="E28" s="55"/>
      <c r="F28" s="43"/>
      <c r="G28" s="43"/>
      <c r="H28" s="43"/>
      <c r="I28" s="55"/>
      <c r="J28" s="43"/>
      <c r="K28" s="55"/>
      <c r="L28" s="43"/>
      <c r="M28" s="55"/>
      <c r="N28" s="43"/>
      <c r="O28" s="55"/>
      <c r="P28" s="43"/>
    </row>
    <row r="29" spans="1:16" ht="24" customHeight="1" thickBot="1">
      <c r="A29" s="39" t="s">
        <v>184</v>
      </c>
      <c r="B29" s="70"/>
      <c r="C29" s="47"/>
      <c r="D29" s="71">
        <f>SUM(D15,D19,D24,D27)</f>
        <v>21183661</v>
      </c>
      <c r="E29" s="89"/>
      <c r="F29" s="71">
        <f>SUM(F15,F19,F24,F27)</f>
        <v>9627913</v>
      </c>
      <c r="G29" s="49"/>
      <c r="H29" s="71">
        <f>SUM(H15,H19,H24,H27)</f>
        <v>890</v>
      </c>
      <c r="I29" s="89"/>
      <c r="J29" s="71">
        <f>SUM(J15,J19,J24,J27)</f>
        <v>-1788797</v>
      </c>
      <c r="K29" s="89"/>
      <c r="L29" s="71">
        <f>SUM(L15,L19,L24,L26)</f>
        <v>768900</v>
      </c>
      <c r="M29" s="89"/>
      <c r="N29" s="71">
        <f>SUM(N15,N19,N24,N27,N26)</f>
        <v>2565346</v>
      </c>
      <c r="O29" s="89"/>
      <c r="P29" s="71">
        <f>SUM(P15,P19,P24,P27)</f>
        <v>32357913</v>
      </c>
    </row>
    <row r="30" spans="1:16" ht="24" customHeight="1" thickTop="1">
      <c r="A30" s="39"/>
      <c r="B30" s="70"/>
      <c r="C30" s="47"/>
      <c r="D30" s="101">
        <f>D29-'BS7-8'!J61</f>
        <v>0</v>
      </c>
      <c r="E30" s="102"/>
      <c r="F30" s="101">
        <f>F29-'BS7-8'!J62</f>
        <v>0</v>
      </c>
      <c r="G30" s="102"/>
      <c r="H30" s="101">
        <f>H29-'BS7-8'!J63</f>
        <v>0</v>
      </c>
      <c r="I30" s="102"/>
      <c r="J30" s="101">
        <f>J29-'BS7-8'!J64</f>
        <v>-855360</v>
      </c>
      <c r="K30" s="102"/>
      <c r="L30" s="101">
        <f>L29-'BS7-8'!J67</f>
        <v>-47800</v>
      </c>
      <c r="M30" s="102"/>
      <c r="N30" s="101">
        <f>N29-'BS7-8'!J68</f>
        <v>527491</v>
      </c>
      <c r="O30" s="102"/>
      <c r="P30" s="101">
        <f>P29-'BS7-8'!J69</f>
        <v>-375669</v>
      </c>
    </row>
    <row r="36" spans="2:16" ht="24" customHeight="1">
      <c r="B36" s="72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</row>
    <row r="37" spans="2:16" ht="24" customHeight="1"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</row>
    <row r="38" spans="2:16" ht="24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</row>
    <row r="39" spans="2:16" ht="24" customHeight="1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2:16" ht="24" customHeight="1"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</row>
    <row r="41" spans="2:16" ht="24" customHeight="1"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</row>
    <row r="42" spans="2:16" ht="24" customHeight="1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</row>
    <row r="43" spans="2:16" ht="24" customHeight="1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</row>
    <row r="44" spans="2:16" ht="24" customHeight="1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</row>
  </sheetData>
  <customSheetViews>
    <customSheetView guid="{CB5C2BDC-A7CF-4817-955D-94D1BF91D2E1}" scale="70" showPageBreaks="1" showGridLines="0" printArea="1" view="pageBreakPreview" topLeftCell="A11">
      <selection activeCell="E23" sqref="E23"/>
      <pageMargins left="0.8" right="0.8" top="0.5" bottom="0.5" header="0.5" footer="0.5"/>
      <pageSetup paperSize="9" scale="61" firstPageNumber="12" orientation="landscape" useFirstPageNumber="1" r:id="rId1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F2FBE64-4A0E-4AE6-8C28-24903C1AE2E4}" scale="70" showPageBreaks="1" showGridLines="0" printArea="1" view="pageBreakPreview" topLeftCell="A23">
      <selection activeCell="E23" sqref="E23"/>
      <pageMargins left="0.8" right="0.8" top="0.5" bottom="0.5" header="0.5" footer="0.5"/>
      <pageSetup paperSize="9" scale="61" firstPageNumber="12" orientation="landscape" useFirstPageNumber="1" r:id="rId2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6EF2B98A-6161-493F-9B91-EAD61A0BF780}" scale="70" showPageBreaks="1" showGridLines="0" printArea="1" view="pageBreakPreview">
      <selection activeCell="E23" sqref="E23"/>
      <pageMargins left="0.8" right="0.8" top="0.5" bottom="0.5" header="0.5" footer="0.5"/>
      <pageSetup paperSize="9" scale="61" firstPageNumber="12" orientation="landscape" useFirstPageNumber="1" r:id="rId3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A74BE8A6-8D9C-4185-A73D-A7B802F83B95}" scale="70" showPageBreaks="1" showGridLines="0" printArea="1" view="pageBreakPreview" topLeftCell="A11">
      <selection activeCell="A43" sqref="A43"/>
      <pageMargins left="0.8" right="0.8" top="0.5" bottom="0.5" header="0.5" footer="0.5"/>
      <pageSetup paperSize="9" scale="61" firstPageNumber="12" orientation="landscape" useFirstPageNumber="1" r:id="rId4"/>
      <headerFooter>
        <oddFooter>&amp;L&amp;"Times New Roman,Regular"&amp;11The accompanying notes are an integral part of these financial statements.
&amp;C&amp;"Times New Roman,Regular"&amp;11&amp;P</oddFooter>
      </headerFooter>
    </customSheetView>
  </customSheetViews>
  <mergeCells count="5">
    <mergeCell ref="A1:D1"/>
    <mergeCell ref="D4:P4"/>
    <mergeCell ref="L5:N5"/>
    <mergeCell ref="L10:N10"/>
    <mergeCell ref="D13:P13"/>
  </mergeCells>
  <pageMargins left="0.8" right="0.8" top="0.5" bottom="0.5" header="0.5" footer="0.5"/>
  <pageSetup paperSize="9" scale="71" firstPageNumber="14" fitToHeight="0" orientation="landscape" useFirstPageNumber="1" r:id="rId5"/>
  <headerFooter>
    <oddFooter>&amp;L&amp;"Times New Roman,Regular"&amp;11The accompanying notes form an integral part of the financial statements.
&amp;C&amp;"Times New Roman,Regular"&amp;11&amp;P</oddFooter>
  </headerFooter>
  <customProperties>
    <customPr name="OrphanNamesChecked" r:id="rId6"/>
  </customProperties>
  <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1"/>
  <sheetViews>
    <sheetView showGridLines="0" tabSelected="1" view="pageBreakPreview" topLeftCell="A101" zoomScale="70" zoomScaleNormal="70" zoomScaleSheetLayoutView="70" workbookViewId="0">
      <selection activeCell="C24" sqref="C24"/>
    </sheetView>
  </sheetViews>
  <sheetFormatPr defaultColWidth="10.453125" defaultRowHeight="22.65" customHeight="1"/>
  <cols>
    <col min="1" max="1" width="49.453125" style="35" customWidth="1"/>
    <col min="2" max="2" width="19.08984375" style="35" customWidth="1"/>
    <col min="3" max="3" width="17.08984375" style="35" customWidth="1"/>
    <col min="4" max="4" width="1" style="35" customWidth="1"/>
    <col min="5" max="5" width="14.453125" style="35" customWidth="1"/>
    <col min="6" max="6" width="0.453125" style="35" customWidth="1"/>
    <col min="7" max="7" width="14.453125" style="35" customWidth="1"/>
    <col min="8" max="8" width="1" style="47" customWidth="1"/>
    <col min="9" max="9" width="13.90625" style="35" customWidth="1"/>
    <col min="10" max="10" width="1" style="35" customWidth="1"/>
    <col min="11" max="11" width="14.453125" style="35" customWidth="1"/>
    <col min="12" max="16384" width="10.453125" style="35"/>
  </cols>
  <sheetData>
    <row r="1" spans="1:11" ht="22.65" customHeight="1">
      <c r="A1" s="27" t="s">
        <v>155</v>
      </c>
      <c r="B1" s="28"/>
      <c r="C1" s="30"/>
      <c r="D1" s="30"/>
      <c r="E1" s="30"/>
      <c r="F1" s="30"/>
      <c r="G1" s="30"/>
      <c r="H1" s="31"/>
      <c r="I1" s="30"/>
      <c r="J1" s="30"/>
      <c r="K1" s="30"/>
    </row>
    <row r="2" spans="1:11" ht="22.65" customHeight="1">
      <c r="A2" s="34" t="s">
        <v>43</v>
      </c>
      <c r="B2" s="30"/>
      <c r="C2" s="30"/>
      <c r="D2" s="30"/>
      <c r="E2" s="30"/>
      <c r="F2" s="30"/>
      <c r="G2" s="30"/>
      <c r="H2" s="31"/>
      <c r="I2" s="30"/>
      <c r="J2" s="30"/>
      <c r="K2" s="30"/>
    </row>
    <row r="3" spans="1:11" ht="21.25" customHeight="1">
      <c r="A3" s="34"/>
      <c r="B3" s="30"/>
      <c r="C3" s="30"/>
      <c r="D3" s="30"/>
      <c r="E3" s="30"/>
      <c r="F3" s="30"/>
      <c r="G3" s="30"/>
      <c r="H3" s="31"/>
      <c r="I3" s="30"/>
      <c r="J3" s="30"/>
      <c r="K3" s="30"/>
    </row>
    <row r="4" spans="1:11" ht="23.15" customHeight="1">
      <c r="A4" s="39"/>
      <c r="E4" s="133" t="s">
        <v>86</v>
      </c>
      <c r="F4" s="133"/>
      <c r="G4" s="133"/>
      <c r="H4" s="38"/>
      <c r="I4" s="133" t="s">
        <v>87</v>
      </c>
      <c r="J4" s="133"/>
      <c r="K4" s="133"/>
    </row>
    <row r="5" spans="1:11" ht="23.15" customHeight="1">
      <c r="E5" s="133" t="s">
        <v>88</v>
      </c>
      <c r="F5" s="133"/>
      <c r="G5" s="133"/>
      <c r="H5" s="38"/>
      <c r="I5" s="133" t="s">
        <v>88</v>
      </c>
      <c r="J5" s="133"/>
      <c r="K5" s="133"/>
    </row>
    <row r="6" spans="1:11" ht="23.15" customHeight="1">
      <c r="B6" s="41"/>
      <c r="E6" s="136" t="s">
        <v>185</v>
      </c>
      <c r="F6" s="137"/>
      <c r="G6" s="137"/>
      <c r="H6" s="38"/>
      <c r="I6" s="136" t="s">
        <v>185</v>
      </c>
      <c r="J6" s="137"/>
      <c r="K6" s="137"/>
    </row>
    <row r="7" spans="1:11" ht="23.15" customHeight="1">
      <c r="B7" s="41"/>
      <c r="C7" s="40" t="s">
        <v>0</v>
      </c>
      <c r="E7" s="41">
        <v>2025</v>
      </c>
      <c r="F7" s="41"/>
      <c r="G7" s="41">
        <v>2024</v>
      </c>
      <c r="H7" s="41"/>
      <c r="I7" s="41">
        <v>2025</v>
      </c>
      <c r="J7" s="41"/>
      <c r="K7" s="41">
        <v>2024</v>
      </c>
    </row>
    <row r="8" spans="1:11" ht="21.25" customHeight="1">
      <c r="B8" s="41"/>
      <c r="E8" s="132" t="s">
        <v>83</v>
      </c>
      <c r="F8" s="132"/>
      <c r="G8" s="132"/>
      <c r="H8" s="132"/>
      <c r="I8" s="132"/>
      <c r="J8" s="132"/>
      <c r="K8" s="132"/>
    </row>
    <row r="9" spans="1:11" ht="23.15" customHeight="1">
      <c r="A9" s="48" t="s">
        <v>39</v>
      </c>
      <c r="B9" s="39"/>
    </row>
    <row r="10" spans="1:11" ht="23.15" customHeight="1">
      <c r="A10" s="35" t="s">
        <v>121</v>
      </c>
      <c r="E10" s="55">
        <f>+'PL9-10'!E33</f>
        <v>3539044</v>
      </c>
      <c r="G10" s="55">
        <f>+'PL9-10'!G33</f>
        <v>2545460</v>
      </c>
      <c r="H10" s="55"/>
      <c r="I10" s="55">
        <f>+'PL9-10'!I33</f>
        <v>954422</v>
      </c>
      <c r="K10" s="55">
        <f>+'PL9-10'!K33</f>
        <v>975298</v>
      </c>
    </row>
    <row r="11" spans="1:11" s="36" customFormat="1" ht="23.15" customHeight="1">
      <c r="A11" s="75" t="s">
        <v>160</v>
      </c>
      <c r="B11" s="75"/>
      <c r="H11" s="76"/>
      <c r="J11" s="76"/>
    </row>
    <row r="12" spans="1:11" s="36" customFormat="1" ht="23.15" customHeight="1">
      <c r="A12" s="75" t="s">
        <v>161</v>
      </c>
      <c r="B12" s="75"/>
      <c r="H12" s="76"/>
      <c r="J12" s="76"/>
    </row>
    <row r="13" spans="1:11" ht="23.15" customHeight="1">
      <c r="A13" s="53" t="s">
        <v>23</v>
      </c>
      <c r="B13" s="42"/>
      <c r="E13" s="55">
        <v>574766</v>
      </c>
      <c r="F13" s="55"/>
      <c r="G13" s="55">
        <v>500590</v>
      </c>
      <c r="H13" s="55"/>
      <c r="I13" s="55">
        <v>8672</v>
      </c>
      <c r="J13" s="77"/>
      <c r="K13" s="55">
        <v>10201</v>
      </c>
    </row>
    <row r="14" spans="1:11" ht="23.15" customHeight="1">
      <c r="A14" s="53" t="s">
        <v>162</v>
      </c>
      <c r="B14" s="42"/>
      <c r="C14" s="40">
        <v>41</v>
      </c>
      <c r="E14" s="55">
        <f>+'PL9-10'!E32</f>
        <v>666594</v>
      </c>
      <c r="F14" s="55"/>
      <c r="G14" s="55">
        <v>1329888</v>
      </c>
      <c r="H14" s="55"/>
      <c r="I14" s="55">
        <v>0</v>
      </c>
      <c r="J14" s="77"/>
      <c r="K14" s="55">
        <v>0</v>
      </c>
    </row>
    <row r="15" spans="1:11" ht="23.15" customHeight="1">
      <c r="A15" s="53" t="s">
        <v>217</v>
      </c>
      <c r="B15" s="42"/>
      <c r="C15" s="40">
        <v>39</v>
      </c>
      <c r="E15" s="55">
        <v>0</v>
      </c>
      <c r="F15" s="55"/>
      <c r="G15" s="55">
        <v>0</v>
      </c>
      <c r="H15" s="55"/>
      <c r="I15" s="55">
        <v>641770</v>
      </c>
      <c r="J15" s="77"/>
      <c r="K15" s="55">
        <v>0</v>
      </c>
    </row>
    <row r="16" spans="1:11" ht="23.15" customHeight="1">
      <c r="A16" s="53" t="s">
        <v>239</v>
      </c>
      <c r="B16" s="42"/>
      <c r="C16" s="40"/>
      <c r="E16" s="55">
        <v>32351</v>
      </c>
      <c r="F16" s="55"/>
      <c r="G16" s="55">
        <v>0</v>
      </c>
      <c r="H16" s="55"/>
      <c r="I16" s="55">
        <v>0</v>
      </c>
      <c r="J16" s="77"/>
      <c r="K16" s="55">
        <v>0</v>
      </c>
    </row>
    <row r="17" spans="1:12" ht="23.15" customHeight="1">
      <c r="A17" s="53" t="s">
        <v>78</v>
      </c>
      <c r="B17" s="42"/>
      <c r="C17" s="40">
        <v>23</v>
      </c>
      <c r="E17" s="55">
        <v>67659</v>
      </c>
      <c r="F17" s="55"/>
      <c r="G17" s="55">
        <v>62795</v>
      </c>
      <c r="H17" s="55"/>
      <c r="I17" s="55">
        <v>9976</v>
      </c>
      <c r="J17" s="77"/>
      <c r="K17" s="55">
        <v>9195</v>
      </c>
    </row>
    <row r="18" spans="1:12" ht="23.15" customHeight="1">
      <c r="A18" s="53" t="s">
        <v>189</v>
      </c>
      <c r="B18" s="42"/>
      <c r="E18" s="55">
        <v>17999</v>
      </c>
      <c r="F18" s="55"/>
      <c r="G18" s="55">
        <v>69015</v>
      </c>
      <c r="H18" s="55"/>
      <c r="I18" s="55">
        <v>0</v>
      </c>
      <c r="J18" s="77"/>
      <c r="K18" s="55">
        <v>0</v>
      </c>
    </row>
    <row r="19" spans="1:12" ht="23.15" customHeight="1">
      <c r="A19" s="53" t="s">
        <v>213</v>
      </c>
      <c r="B19" s="42"/>
      <c r="E19" s="55">
        <v>-445270</v>
      </c>
      <c r="F19" s="55"/>
      <c r="G19" s="55">
        <v>271286</v>
      </c>
      <c r="H19" s="55"/>
      <c r="I19" s="55">
        <v>-424563</v>
      </c>
      <c r="J19" s="77"/>
      <c r="K19" s="55">
        <v>0</v>
      </c>
    </row>
    <row r="20" spans="1:12" ht="23.15" customHeight="1">
      <c r="A20" s="53" t="s">
        <v>240</v>
      </c>
      <c r="B20" s="42"/>
      <c r="E20" s="55">
        <v>10357</v>
      </c>
      <c r="F20" s="55"/>
      <c r="G20" s="55">
        <v>-8</v>
      </c>
      <c r="H20" s="55"/>
      <c r="I20" s="55">
        <v>-66</v>
      </c>
      <c r="J20" s="77"/>
      <c r="K20" s="55">
        <v>21</v>
      </c>
    </row>
    <row r="21" spans="1:12" ht="23.15" customHeight="1">
      <c r="A21" s="53" t="s">
        <v>241</v>
      </c>
      <c r="B21" s="42"/>
      <c r="E21" s="55">
        <v>-2553</v>
      </c>
      <c r="F21" s="55"/>
      <c r="G21" s="55">
        <v>-943</v>
      </c>
      <c r="H21" s="55"/>
      <c r="I21" s="55">
        <v>0</v>
      </c>
      <c r="J21" s="77"/>
      <c r="K21" s="55">
        <v>-1663</v>
      </c>
    </row>
    <row r="22" spans="1:12" ht="23.15" customHeight="1">
      <c r="A22" s="53" t="s">
        <v>214</v>
      </c>
      <c r="B22" s="42"/>
      <c r="C22" s="40">
        <v>39</v>
      </c>
      <c r="E22" s="55">
        <v>-393981</v>
      </c>
      <c r="F22" s="55"/>
      <c r="G22" s="55">
        <v>30680</v>
      </c>
      <c r="H22" s="55"/>
      <c r="I22" s="55">
        <v>0</v>
      </c>
      <c r="J22" s="55"/>
      <c r="K22" s="55">
        <v>0</v>
      </c>
    </row>
    <row r="23" spans="1:12" ht="23.15" customHeight="1">
      <c r="A23" s="53" t="s">
        <v>45</v>
      </c>
      <c r="B23" s="42"/>
      <c r="E23" s="43">
        <f>-'PL9-10'!E11</f>
        <v>-6909736</v>
      </c>
      <c r="F23" s="43"/>
      <c r="G23" s="43">
        <v>-6807740</v>
      </c>
      <c r="H23" s="43"/>
      <c r="I23" s="43">
        <f>-'PL9-10'!I11</f>
        <v>219601</v>
      </c>
      <c r="J23" s="78"/>
      <c r="K23" s="43">
        <v>145373</v>
      </c>
    </row>
    <row r="24" spans="1:12" ht="23.15" customHeight="1">
      <c r="A24" s="53" t="s">
        <v>41</v>
      </c>
      <c r="B24" s="42"/>
      <c r="E24" s="43">
        <f>-'PL9-10'!E18</f>
        <v>-524449</v>
      </c>
      <c r="F24" s="43"/>
      <c r="G24" s="43">
        <v>-465414</v>
      </c>
      <c r="H24" s="43"/>
      <c r="I24" s="43">
        <f>-'PL9-10'!I18</f>
        <v>-1411251</v>
      </c>
      <c r="J24" s="78"/>
      <c r="K24" s="43">
        <v>-1153452</v>
      </c>
    </row>
    <row r="25" spans="1:12" ht="23.15" customHeight="1">
      <c r="A25" s="35" t="s">
        <v>31</v>
      </c>
      <c r="B25" s="42"/>
      <c r="E25" s="43">
        <v>11548586</v>
      </c>
      <c r="F25" s="43"/>
      <c r="G25" s="43">
        <v>11750219</v>
      </c>
      <c r="H25" s="43"/>
      <c r="I25" s="43">
        <v>0</v>
      </c>
      <c r="J25" s="78"/>
      <c r="K25" s="43">
        <v>0</v>
      </c>
    </row>
    <row r="26" spans="1:12" ht="23.15" customHeight="1">
      <c r="A26" s="53" t="s">
        <v>32</v>
      </c>
      <c r="B26" s="42"/>
      <c r="C26" s="42"/>
      <c r="E26" s="43">
        <v>-6128832</v>
      </c>
      <c r="F26" s="43"/>
      <c r="G26" s="43">
        <v>-6021268</v>
      </c>
      <c r="H26" s="43"/>
      <c r="I26" s="43">
        <v>-122872</v>
      </c>
      <c r="J26" s="78"/>
      <c r="K26" s="43">
        <v>-383781</v>
      </c>
      <c r="L26" s="44"/>
    </row>
    <row r="27" spans="1:12" ht="23.15" customHeight="1">
      <c r="A27" s="53" t="s">
        <v>79</v>
      </c>
      <c r="B27" s="42"/>
      <c r="E27" s="43">
        <v>41946</v>
      </c>
      <c r="F27" s="43"/>
      <c r="G27" s="43">
        <v>11591</v>
      </c>
      <c r="H27" s="43"/>
      <c r="I27" s="43">
        <v>16382</v>
      </c>
      <c r="J27" s="78"/>
      <c r="K27" s="43">
        <v>11591</v>
      </c>
    </row>
    <row r="28" spans="1:12" ht="23.15" customHeight="1">
      <c r="A28" s="53" t="s">
        <v>63</v>
      </c>
      <c r="B28" s="42"/>
      <c r="E28" s="57">
        <v>-448652</v>
      </c>
      <c r="F28" s="43"/>
      <c r="G28" s="57">
        <v>-633280</v>
      </c>
      <c r="H28" s="43"/>
      <c r="I28" s="57">
        <v>-6432</v>
      </c>
      <c r="J28" s="78"/>
      <c r="K28" s="57">
        <v>-6579</v>
      </c>
    </row>
    <row r="29" spans="1:12" ht="23.15" customHeight="1">
      <c r="A29" s="42" t="s">
        <v>163</v>
      </c>
      <c r="B29" s="42"/>
      <c r="E29" s="55">
        <f>SUM(E10:E28)</f>
        <v>1645829</v>
      </c>
      <c r="G29" s="55">
        <f>SUM(G10:G28)</f>
        <v>2642871</v>
      </c>
      <c r="H29" s="55"/>
      <c r="I29" s="55">
        <f>SUM(I10:I28)</f>
        <v>-114361</v>
      </c>
      <c r="J29" s="55"/>
      <c r="K29" s="55">
        <f>SUM(K10:K28)</f>
        <v>-393796</v>
      </c>
    </row>
    <row r="30" spans="1:12" ht="11.9" customHeight="1">
      <c r="A30" s="42"/>
      <c r="B30" s="42"/>
      <c r="E30" s="55"/>
      <c r="G30" s="55"/>
      <c r="H30" s="55"/>
      <c r="I30" s="55"/>
      <c r="J30" s="55"/>
      <c r="K30" s="55"/>
    </row>
    <row r="31" spans="1:12" ht="23.15" customHeight="1">
      <c r="A31" s="75" t="s">
        <v>179</v>
      </c>
      <c r="B31" s="42"/>
      <c r="H31" s="55"/>
      <c r="J31" s="55"/>
    </row>
    <row r="32" spans="1:12" ht="23.15" customHeight="1">
      <c r="A32" s="53" t="s">
        <v>7</v>
      </c>
      <c r="B32" s="54"/>
      <c r="E32" s="55">
        <v>-11786494</v>
      </c>
      <c r="F32" s="55"/>
      <c r="G32" s="55">
        <v>-11132677</v>
      </c>
      <c r="H32" s="55"/>
      <c r="I32" s="55">
        <v>3859920</v>
      </c>
      <c r="J32" s="43"/>
      <c r="K32" s="55">
        <v>-5138603</v>
      </c>
    </row>
    <row r="33" spans="1:11" ht="23.15" customHeight="1">
      <c r="A33" s="42" t="s">
        <v>57</v>
      </c>
      <c r="C33" s="42"/>
      <c r="D33" s="42"/>
      <c r="E33" s="55">
        <v>-2083434</v>
      </c>
      <c r="F33" s="55"/>
      <c r="G33" s="55">
        <v>41648</v>
      </c>
      <c r="H33" s="55"/>
      <c r="I33" s="55">
        <v>0</v>
      </c>
      <c r="J33" s="43"/>
      <c r="K33" s="55">
        <v>0</v>
      </c>
    </row>
    <row r="34" spans="1:11" ht="23.15" customHeight="1">
      <c r="A34" s="53" t="s">
        <v>38</v>
      </c>
      <c r="B34" s="54"/>
      <c r="E34" s="55">
        <v>-30815029</v>
      </c>
      <c r="F34" s="55"/>
      <c r="G34" s="55">
        <v>-15976437</v>
      </c>
      <c r="H34" s="55"/>
      <c r="I34" s="55">
        <v>0</v>
      </c>
      <c r="J34" s="43"/>
      <c r="K34" s="55">
        <v>0</v>
      </c>
    </row>
    <row r="35" spans="1:11" ht="23.15" customHeight="1">
      <c r="A35" s="53" t="s">
        <v>194</v>
      </c>
      <c r="B35" s="54"/>
      <c r="E35" s="55">
        <v>2596</v>
      </c>
      <c r="F35" s="55"/>
      <c r="G35" s="55">
        <v>180458</v>
      </c>
      <c r="H35" s="55"/>
      <c r="I35" s="55">
        <v>0</v>
      </c>
      <c r="J35" s="43"/>
      <c r="K35" s="55">
        <v>0</v>
      </c>
    </row>
    <row r="36" spans="1:11" ht="23.15" customHeight="1">
      <c r="A36" s="53" t="s">
        <v>164</v>
      </c>
      <c r="B36" s="54"/>
      <c r="E36" s="55">
        <v>33734</v>
      </c>
      <c r="F36" s="55"/>
      <c r="G36" s="55">
        <v>49451</v>
      </c>
      <c r="H36" s="55"/>
      <c r="I36" s="55">
        <v>0</v>
      </c>
      <c r="J36" s="43"/>
      <c r="K36" s="55">
        <v>0</v>
      </c>
    </row>
    <row r="37" spans="1:11" ht="23.15" customHeight="1">
      <c r="A37" s="53" t="s">
        <v>53</v>
      </c>
      <c r="B37" s="54"/>
      <c r="E37" s="55">
        <v>-33870</v>
      </c>
      <c r="F37" s="55"/>
      <c r="G37" s="55">
        <v>59059</v>
      </c>
      <c r="H37" s="55"/>
      <c r="I37" s="55">
        <v>0</v>
      </c>
      <c r="J37" s="43"/>
      <c r="K37" s="55">
        <v>0</v>
      </c>
    </row>
    <row r="38" spans="1:11" ht="23.15" customHeight="1">
      <c r="A38" s="53" t="s">
        <v>228</v>
      </c>
      <c r="B38" s="54"/>
      <c r="E38" s="55">
        <v>160805</v>
      </c>
      <c r="F38" s="55"/>
      <c r="G38" s="55">
        <v>-65032</v>
      </c>
      <c r="H38" s="55"/>
      <c r="I38" s="55">
        <v>0</v>
      </c>
      <c r="J38" s="43"/>
      <c r="K38" s="55">
        <v>0</v>
      </c>
    </row>
    <row r="39" spans="1:11" ht="23.15" customHeight="1">
      <c r="A39" s="53" t="s">
        <v>9</v>
      </c>
      <c r="B39" s="53"/>
      <c r="E39" s="55">
        <v>153047</v>
      </c>
      <c r="F39" s="55"/>
      <c r="G39" s="55">
        <f>-197691-G38</f>
        <v>-132659</v>
      </c>
      <c r="H39" s="55"/>
      <c r="I39" s="55">
        <v>16715</v>
      </c>
      <c r="J39" s="43"/>
      <c r="K39" s="55">
        <v>-5132</v>
      </c>
    </row>
    <row r="40" spans="1:11" ht="9.75" customHeight="1">
      <c r="A40" s="53"/>
      <c r="B40" s="53"/>
      <c r="E40" s="55"/>
      <c r="F40" s="55"/>
      <c r="G40" s="55"/>
      <c r="H40" s="55"/>
      <c r="I40" s="55"/>
      <c r="J40" s="43"/>
      <c r="K40" s="55"/>
    </row>
    <row r="41" spans="1:11" ht="23.15" customHeight="1">
      <c r="A41" s="79" t="s">
        <v>165</v>
      </c>
      <c r="B41" s="53"/>
      <c r="C41" s="42"/>
      <c r="D41" s="42"/>
      <c r="E41" s="43"/>
      <c r="F41" s="43"/>
      <c r="G41" s="43"/>
      <c r="H41" s="43"/>
      <c r="I41" s="43"/>
      <c r="J41" s="78"/>
      <c r="K41" s="43"/>
    </row>
    <row r="42" spans="1:11" ht="23.15" customHeight="1">
      <c r="A42" s="53" t="s">
        <v>8</v>
      </c>
      <c r="B42" s="53"/>
      <c r="C42" s="42"/>
      <c r="D42" s="42"/>
      <c r="E42" s="55">
        <v>41970209</v>
      </c>
      <c r="F42" s="55"/>
      <c r="G42" s="55">
        <v>23315962</v>
      </c>
      <c r="H42" s="44"/>
      <c r="I42" s="55">
        <v>0</v>
      </c>
      <c r="J42" s="80"/>
      <c r="K42" s="55">
        <v>0</v>
      </c>
    </row>
    <row r="43" spans="1:11" ht="23.15" customHeight="1">
      <c r="A43" s="53" t="s">
        <v>7</v>
      </c>
      <c r="B43" s="53"/>
      <c r="C43" s="42"/>
      <c r="D43" s="42"/>
      <c r="E43" s="55">
        <v>5696569</v>
      </c>
      <c r="F43" s="55"/>
      <c r="G43" s="55">
        <v>-55109</v>
      </c>
      <c r="H43" s="43"/>
      <c r="I43" s="55">
        <v>0</v>
      </c>
      <c r="J43" s="78"/>
      <c r="K43" s="55">
        <v>-80000</v>
      </c>
    </row>
    <row r="44" spans="1:11" ht="23.15" customHeight="1">
      <c r="A44" s="35" t="s">
        <v>27</v>
      </c>
      <c r="C44" s="42"/>
      <c r="D44" s="42"/>
      <c r="E44" s="55">
        <v>156295</v>
      </c>
      <c r="F44" s="55"/>
      <c r="G44" s="55">
        <v>-314874</v>
      </c>
      <c r="H44" s="55"/>
      <c r="I44" s="55">
        <v>0</v>
      </c>
      <c r="J44" s="77"/>
      <c r="K44" s="55">
        <v>0</v>
      </c>
    </row>
    <row r="45" spans="1:11" ht="23.15" customHeight="1">
      <c r="A45" s="35" t="s">
        <v>49</v>
      </c>
      <c r="B45" s="42"/>
      <c r="C45" s="42"/>
      <c r="D45" s="42"/>
      <c r="E45" s="55">
        <v>-3640000</v>
      </c>
      <c r="F45" s="55"/>
      <c r="G45" s="55">
        <v>-7552000</v>
      </c>
      <c r="H45" s="44"/>
      <c r="I45" s="55">
        <v>110000</v>
      </c>
      <c r="J45" s="80"/>
      <c r="K45" s="55">
        <v>-1060000</v>
      </c>
    </row>
    <row r="46" spans="1:11" ht="23.15" customHeight="1">
      <c r="A46" s="53" t="s">
        <v>48</v>
      </c>
      <c r="B46" s="42"/>
      <c r="E46" s="55">
        <v>110456</v>
      </c>
      <c r="F46" s="55"/>
      <c r="G46" s="55">
        <v>36825</v>
      </c>
      <c r="H46" s="55"/>
      <c r="I46" s="55">
        <v>-17998</v>
      </c>
      <c r="J46" s="77"/>
      <c r="K46" s="55">
        <v>-4</v>
      </c>
    </row>
    <row r="47" spans="1:11" ht="23.15" customHeight="1">
      <c r="A47" s="53" t="s">
        <v>64</v>
      </c>
      <c r="B47" s="42"/>
      <c r="C47" s="42"/>
      <c r="D47" s="42"/>
      <c r="E47" s="55">
        <v>-47110</v>
      </c>
      <c r="F47" s="55"/>
      <c r="G47" s="55">
        <v>-33652</v>
      </c>
      <c r="H47" s="44"/>
      <c r="I47" s="55">
        <v>-19527</v>
      </c>
      <c r="J47" s="80"/>
      <c r="K47" s="55">
        <v>-3052</v>
      </c>
    </row>
    <row r="48" spans="1:11" ht="23.15" customHeight="1">
      <c r="A48" s="53" t="s">
        <v>70</v>
      </c>
      <c r="B48" s="42"/>
      <c r="C48" s="42"/>
      <c r="D48" s="42"/>
      <c r="E48" s="55">
        <v>130663</v>
      </c>
      <c r="F48" s="55"/>
      <c r="G48" s="55">
        <v>105396</v>
      </c>
      <c r="H48" s="44"/>
      <c r="I48" s="55">
        <v>0</v>
      </c>
      <c r="J48" s="80"/>
      <c r="K48" s="55">
        <v>0</v>
      </c>
    </row>
    <row r="49" spans="1:11" ht="23.15" customHeight="1">
      <c r="A49" s="53" t="s">
        <v>200</v>
      </c>
      <c r="B49" s="42"/>
      <c r="C49" s="42"/>
      <c r="D49" s="42"/>
      <c r="E49" s="55">
        <v>35395</v>
      </c>
      <c r="F49" s="55"/>
      <c r="G49" s="55">
        <v>0</v>
      </c>
      <c r="H49" s="44"/>
      <c r="I49" s="55">
        <v>0</v>
      </c>
      <c r="J49" s="80"/>
      <c r="K49" s="55">
        <v>0</v>
      </c>
    </row>
    <row r="50" spans="1:11" ht="23.15" customHeight="1">
      <c r="A50" s="35" t="s">
        <v>82</v>
      </c>
      <c r="B50" s="42"/>
      <c r="C50" s="42"/>
      <c r="D50" s="42"/>
      <c r="E50" s="55">
        <v>1755</v>
      </c>
      <c r="F50" s="55"/>
      <c r="G50" s="55">
        <v>-126844</v>
      </c>
      <c r="H50" s="44"/>
      <c r="I50" s="55">
        <v>0</v>
      </c>
      <c r="J50" s="80"/>
      <c r="K50" s="55">
        <v>0</v>
      </c>
    </row>
    <row r="51" spans="1:11" ht="23.15" customHeight="1">
      <c r="A51" s="35" t="s">
        <v>229</v>
      </c>
      <c r="B51" s="42"/>
      <c r="C51" s="42"/>
      <c r="D51" s="42"/>
      <c r="E51" s="55">
        <v>1664555</v>
      </c>
      <c r="F51" s="55"/>
      <c r="G51" s="55">
        <v>-103011</v>
      </c>
      <c r="H51" s="44"/>
      <c r="I51" s="55">
        <v>0</v>
      </c>
      <c r="J51" s="80"/>
      <c r="K51" s="55">
        <v>0</v>
      </c>
    </row>
    <row r="52" spans="1:11" ht="23.15" customHeight="1">
      <c r="A52" s="42" t="s">
        <v>10</v>
      </c>
      <c r="B52" s="42"/>
      <c r="C52" s="42"/>
      <c r="D52" s="42"/>
      <c r="E52" s="55">
        <v>186099</v>
      </c>
      <c r="F52" s="55"/>
      <c r="G52" s="55">
        <v>-55708</v>
      </c>
      <c r="H52" s="44"/>
      <c r="I52" s="55">
        <v>-435</v>
      </c>
      <c r="J52" s="80"/>
      <c r="K52" s="55">
        <v>785</v>
      </c>
    </row>
    <row r="53" spans="1:11" ht="23.15" customHeight="1">
      <c r="A53" s="119" t="s">
        <v>219</v>
      </c>
      <c r="B53" s="81"/>
      <c r="C53" s="42"/>
      <c r="D53" s="42"/>
      <c r="E53" s="58">
        <f>SUM(E29:E52)</f>
        <v>3542070</v>
      </c>
      <c r="F53" s="39"/>
      <c r="G53" s="58">
        <f>SUM(G29:G52)</f>
        <v>-9116333</v>
      </c>
      <c r="H53" s="49"/>
      <c r="I53" s="58">
        <f>SUM(I29:I52)</f>
        <v>3834314</v>
      </c>
      <c r="J53" s="49"/>
      <c r="K53" s="58">
        <f>SUM(K29:K52)</f>
        <v>-6679802</v>
      </c>
    </row>
    <row r="54" spans="1:11" ht="23.15" customHeight="1">
      <c r="A54" s="119"/>
      <c r="B54" s="81"/>
      <c r="C54" s="42"/>
      <c r="D54" s="42"/>
      <c r="E54" s="49"/>
      <c r="F54" s="39"/>
      <c r="G54" s="49"/>
      <c r="H54" s="49"/>
      <c r="I54" s="49"/>
      <c r="J54" s="49"/>
      <c r="K54" s="49"/>
    </row>
    <row r="55" spans="1:11" ht="21.25" customHeight="1">
      <c r="B55" s="42"/>
    </row>
    <row r="56" spans="1:11" ht="22.65" customHeight="1">
      <c r="A56" s="27" t="s">
        <v>155</v>
      </c>
      <c r="B56" s="28"/>
      <c r="C56" s="30"/>
      <c r="D56" s="30"/>
      <c r="E56" s="30"/>
      <c r="F56" s="30"/>
      <c r="G56" s="30"/>
      <c r="H56" s="31"/>
      <c r="I56" s="30"/>
      <c r="J56" s="30"/>
      <c r="K56" s="30"/>
    </row>
    <row r="57" spans="1:11" ht="22.65" customHeight="1">
      <c r="A57" s="34" t="s">
        <v>43</v>
      </c>
      <c r="B57" s="30"/>
      <c r="C57" s="30"/>
      <c r="D57" s="30"/>
      <c r="E57" s="30"/>
      <c r="F57" s="30"/>
      <c r="G57" s="30"/>
      <c r="H57" s="31"/>
      <c r="I57" s="30"/>
      <c r="J57" s="30"/>
      <c r="K57" s="30"/>
    </row>
    <row r="58" spans="1:11" ht="21.25" customHeight="1">
      <c r="A58" s="34"/>
      <c r="B58" s="30"/>
      <c r="C58" s="30"/>
      <c r="D58" s="30"/>
      <c r="E58" s="30"/>
      <c r="F58" s="30"/>
      <c r="G58" s="30"/>
      <c r="H58" s="31"/>
      <c r="I58" s="30"/>
      <c r="J58" s="30"/>
      <c r="K58" s="30"/>
    </row>
    <row r="59" spans="1:11" ht="23.15" customHeight="1">
      <c r="A59" s="39"/>
      <c r="E59" s="133" t="s">
        <v>86</v>
      </c>
      <c r="F59" s="133"/>
      <c r="G59" s="133"/>
      <c r="H59" s="38"/>
      <c r="I59" s="133" t="s">
        <v>87</v>
      </c>
      <c r="J59" s="133"/>
      <c r="K59" s="133"/>
    </row>
    <row r="60" spans="1:11" ht="23.15" customHeight="1">
      <c r="E60" s="133" t="s">
        <v>88</v>
      </c>
      <c r="F60" s="133"/>
      <c r="G60" s="133"/>
      <c r="H60" s="38"/>
      <c r="I60" s="133" t="s">
        <v>88</v>
      </c>
      <c r="J60" s="133"/>
      <c r="K60" s="133"/>
    </row>
    <row r="61" spans="1:11" ht="23.15" customHeight="1">
      <c r="B61" s="41"/>
      <c r="E61" s="136" t="s">
        <v>185</v>
      </c>
      <c r="F61" s="137"/>
      <c r="G61" s="137"/>
      <c r="H61" s="38"/>
      <c r="I61" s="136" t="s">
        <v>185</v>
      </c>
      <c r="J61" s="137"/>
      <c r="K61" s="137"/>
    </row>
    <row r="62" spans="1:11" ht="23.15" customHeight="1">
      <c r="B62" s="41"/>
      <c r="C62" s="40" t="s">
        <v>0</v>
      </c>
      <c r="E62" s="41">
        <v>2025</v>
      </c>
      <c r="F62" s="41"/>
      <c r="G62" s="41">
        <v>2024</v>
      </c>
      <c r="H62" s="41"/>
      <c r="I62" s="41">
        <v>2025</v>
      </c>
      <c r="J62" s="41"/>
      <c r="K62" s="41">
        <v>2024</v>
      </c>
    </row>
    <row r="63" spans="1:11" ht="22.65" customHeight="1">
      <c r="B63" s="41"/>
      <c r="E63" s="132" t="s">
        <v>83</v>
      </c>
      <c r="F63" s="132"/>
      <c r="G63" s="132"/>
      <c r="H63" s="132"/>
      <c r="I63" s="132"/>
      <c r="J63" s="132"/>
      <c r="K63" s="132"/>
    </row>
    <row r="64" spans="1:11" ht="23.15" customHeight="1">
      <c r="A64" s="48" t="s">
        <v>11</v>
      </c>
      <c r="B64" s="42"/>
      <c r="C64" s="82"/>
      <c r="D64" s="82"/>
      <c r="E64" s="82"/>
      <c r="G64" s="82"/>
      <c r="H64" s="83"/>
      <c r="I64" s="82"/>
      <c r="J64" s="84"/>
      <c r="K64" s="82"/>
    </row>
    <row r="65" spans="1:11" ht="23.15" customHeight="1">
      <c r="A65" s="42" t="s">
        <v>166</v>
      </c>
      <c r="B65" s="42"/>
      <c r="C65" s="82"/>
      <c r="D65" s="82"/>
      <c r="E65" s="43">
        <v>1089563</v>
      </c>
      <c r="F65" s="43"/>
      <c r="G65" s="43">
        <v>978807</v>
      </c>
      <c r="H65" s="78"/>
      <c r="I65" s="43">
        <v>119226</v>
      </c>
      <c r="J65" s="44"/>
      <c r="K65" s="43">
        <v>507</v>
      </c>
    </row>
    <row r="66" spans="1:11" ht="23.15" customHeight="1">
      <c r="A66" s="42" t="s">
        <v>167</v>
      </c>
      <c r="B66" s="42"/>
      <c r="C66" s="82"/>
      <c r="D66" s="82"/>
      <c r="E66" s="43">
        <v>524512</v>
      </c>
      <c r="F66" s="43"/>
      <c r="G66" s="43">
        <v>465358</v>
      </c>
      <c r="H66" s="78"/>
      <c r="I66" s="43">
        <v>191251</v>
      </c>
      <c r="J66" s="44"/>
      <c r="K66" s="43">
        <v>187960</v>
      </c>
    </row>
    <row r="67" spans="1:11" ht="23.15" customHeight="1">
      <c r="A67" s="42" t="s">
        <v>168</v>
      </c>
      <c r="B67" s="42"/>
      <c r="C67" s="82">
        <v>12</v>
      </c>
      <c r="D67" s="82"/>
      <c r="E67" s="43">
        <v>0</v>
      </c>
      <c r="G67" s="43">
        <v>0</v>
      </c>
      <c r="H67" s="55"/>
      <c r="I67" s="85">
        <v>1220000</v>
      </c>
      <c r="J67" s="55"/>
      <c r="K67" s="85">
        <v>965492</v>
      </c>
    </row>
    <row r="68" spans="1:11" ht="23.15" customHeight="1">
      <c r="A68" s="42" t="s">
        <v>218</v>
      </c>
      <c r="B68" s="42"/>
      <c r="C68" s="82"/>
      <c r="D68" s="82"/>
      <c r="E68" s="43">
        <v>0</v>
      </c>
      <c r="F68" s="43"/>
      <c r="G68" s="43">
        <v>0</v>
      </c>
      <c r="H68" s="43"/>
      <c r="I68" s="43">
        <v>-5000000</v>
      </c>
      <c r="J68" s="43"/>
      <c r="K68" s="43">
        <v>0</v>
      </c>
    </row>
    <row r="69" spans="1:11" ht="23.15" customHeight="1">
      <c r="A69" s="42" t="s">
        <v>234</v>
      </c>
      <c r="B69" s="42"/>
      <c r="C69" s="82"/>
      <c r="D69" s="82"/>
      <c r="E69" s="43">
        <v>0</v>
      </c>
      <c r="F69" s="43"/>
      <c r="G69" s="43">
        <v>-50010</v>
      </c>
      <c r="H69" s="43"/>
      <c r="I69" s="43">
        <v>0</v>
      </c>
      <c r="J69" s="43"/>
      <c r="K69" s="43">
        <v>0</v>
      </c>
    </row>
    <row r="70" spans="1:11" ht="23.15" customHeight="1">
      <c r="A70" s="35" t="s">
        <v>169</v>
      </c>
      <c r="B70" s="42"/>
      <c r="C70" s="82"/>
      <c r="D70" s="82"/>
      <c r="E70" s="43"/>
      <c r="F70" s="43"/>
      <c r="G70" s="43"/>
      <c r="H70" s="35"/>
      <c r="I70" s="43"/>
      <c r="K70" s="43"/>
    </row>
    <row r="71" spans="1:11" ht="23.15" customHeight="1">
      <c r="A71" s="35" t="s">
        <v>170</v>
      </c>
      <c r="B71" s="42"/>
      <c r="C71" s="82"/>
      <c r="D71" s="82"/>
      <c r="E71" s="43">
        <v>0</v>
      </c>
      <c r="F71" s="43"/>
      <c r="G71" s="43">
        <v>135175</v>
      </c>
      <c r="H71" s="43"/>
      <c r="I71" s="43">
        <v>0</v>
      </c>
      <c r="J71" s="44"/>
      <c r="K71" s="43">
        <v>0</v>
      </c>
    </row>
    <row r="72" spans="1:11" ht="23.15" customHeight="1">
      <c r="A72" s="35" t="s">
        <v>171</v>
      </c>
      <c r="B72" s="42"/>
      <c r="C72" s="82"/>
      <c r="D72" s="82"/>
      <c r="E72" s="43"/>
      <c r="F72" s="43"/>
      <c r="G72" s="43"/>
      <c r="H72" s="78"/>
      <c r="I72" s="43"/>
      <c r="J72" s="44"/>
      <c r="K72" s="43"/>
    </row>
    <row r="73" spans="1:11" ht="23.15" customHeight="1">
      <c r="A73" s="42" t="s">
        <v>68</v>
      </c>
      <c r="C73" s="42"/>
      <c r="D73" s="42"/>
      <c r="E73" s="55">
        <v>-18426311</v>
      </c>
      <c r="F73" s="43"/>
      <c r="G73" s="55">
        <v>-12560705</v>
      </c>
      <c r="H73" s="78"/>
      <c r="I73" s="43">
        <v>0</v>
      </c>
      <c r="J73" s="44"/>
      <c r="K73" s="43">
        <v>0</v>
      </c>
    </row>
    <row r="74" spans="1:11" ht="23.15" customHeight="1">
      <c r="A74" s="42" t="s">
        <v>172</v>
      </c>
      <c r="C74" s="42"/>
      <c r="D74" s="42"/>
      <c r="E74" s="55"/>
      <c r="F74" s="43"/>
      <c r="G74" s="55"/>
      <c r="H74" s="78"/>
      <c r="I74" s="55"/>
      <c r="J74" s="44"/>
      <c r="K74" s="55"/>
    </row>
    <row r="75" spans="1:11" ht="23.15" customHeight="1">
      <c r="A75" s="42" t="s">
        <v>73</v>
      </c>
      <c r="C75" s="42"/>
      <c r="D75" s="42"/>
      <c r="E75" s="55">
        <v>13268671</v>
      </c>
      <c r="F75" s="43"/>
      <c r="G75" s="55">
        <v>13722320</v>
      </c>
      <c r="H75" s="78"/>
      <c r="I75" s="43">
        <v>0</v>
      </c>
      <c r="J75" s="44"/>
      <c r="K75" s="43">
        <v>0</v>
      </c>
    </row>
    <row r="76" spans="1:11" ht="23.15" customHeight="1">
      <c r="A76" s="35" t="s">
        <v>190</v>
      </c>
      <c r="C76" s="42"/>
      <c r="D76" s="42"/>
      <c r="E76" s="55"/>
      <c r="F76" s="43"/>
      <c r="G76" s="55"/>
      <c r="H76" s="78"/>
      <c r="I76" s="55"/>
      <c r="J76" s="44"/>
      <c r="K76" s="43"/>
    </row>
    <row r="77" spans="1:11" ht="23.15" customHeight="1">
      <c r="A77" s="35" t="s">
        <v>69</v>
      </c>
      <c r="C77" s="42"/>
      <c r="D77" s="42"/>
      <c r="E77" s="43">
        <v>0</v>
      </c>
      <c r="F77" s="43"/>
      <c r="G77" s="55">
        <v>-11162</v>
      </c>
      <c r="H77" s="78"/>
      <c r="I77" s="55">
        <v>0</v>
      </c>
      <c r="J77" s="44"/>
      <c r="K77" s="43">
        <v>0</v>
      </c>
    </row>
    <row r="78" spans="1:11" ht="23.15" customHeight="1">
      <c r="A78" s="42" t="s">
        <v>173</v>
      </c>
      <c r="C78" s="42"/>
      <c r="D78" s="42"/>
      <c r="F78" s="43"/>
      <c r="H78" s="78"/>
      <c r="J78" s="44"/>
    </row>
    <row r="79" spans="1:11" ht="23.15" customHeight="1">
      <c r="A79" s="42" t="s">
        <v>66</v>
      </c>
      <c r="C79" s="42"/>
      <c r="D79" s="42"/>
      <c r="E79" s="55">
        <v>1612619</v>
      </c>
      <c r="F79" s="43"/>
      <c r="G79" s="55">
        <v>2611269</v>
      </c>
      <c r="H79" s="78"/>
      <c r="I79" s="55">
        <v>488475</v>
      </c>
      <c r="J79" s="44"/>
      <c r="K79" s="55">
        <v>1421539</v>
      </c>
    </row>
    <row r="80" spans="1:11" ht="23.15" customHeight="1">
      <c r="A80" s="42" t="s">
        <v>191</v>
      </c>
      <c r="C80" s="42"/>
      <c r="D80" s="42"/>
      <c r="E80" s="55">
        <v>0</v>
      </c>
      <c r="F80" s="43"/>
      <c r="G80" s="55">
        <v>0</v>
      </c>
      <c r="H80" s="78"/>
      <c r="I80" s="55">
        <v>0</v>
      </c>
      <c r="J80" s="44"/>
      <c r="K80" s="55">
        <v>-318575</v>
      </c>
    </row>
    <row r="81" spans="1:11" ht="23.15" customHeight="1">
      <c r="A81" s="35" t="s">
        <v>180</v>
      </c>
      <c r="C81" s="42"/>
      <c r="D81" s="42"/>
      <c r="E81" s="55">
        <v>-292969</v>
      </c>
      <c r="G81" s="55">
        <v>-196031</v>
      </c>
      <c r="H81" s="77"/>
      <c r="I81" s="55">
        <v>0</v>
      </c>
      <c r="J81" s="44"/>
      <c r="K81" s="43">
        <v>-22</v>
      </c>
    </row>
    <row r="82" spans="1:11" ht="23.15" customHeight="1">
      <c r="A82" s="35" t="s">
        <v>65</v>
      </c>
      <c r="C82" s="42"/>
      <c r="D82" s="42"/>
      <c r="E82" s="55">
        <v>3501</v>
      </c>
      <c r="F82" s="55"/>
      <c r="G82" s="55">
        <v>2438</v>
      </c>
      <c r="H82" s="77"/>
      <c r="I82" s="55">
        <v>95</v>
      </c>
      <c r="J82" s="44"/>
      <c r="K82" s="55">
        <v>0</v>
      </c>
    </row>
    <row r="83" spans="1:11" ht="23.15" customHeight="1">
      <c r="A83" s="42" t="s">
        <v>174</v>
      </c>
      <c r="B83" s="42"/>
      <c r="C83" s="42"/>
      <c r="D83" s="42"/>
      <c r="E83" s="55">
        <v>-235553</v>
      </c>
      <c r="F83" s="55"/>
      <c r="G83" s="55">
        <v>-202116</v>
      </c>
      <c r="H83" s="77"/>
      <c r="I83" s="55">
        <v>0</v>
      </c>
      <c r="J83" s="44"/>
      <c r="K83" s="55">
        <v>0</v>
      </c>
    </row>
    <row r="84" spans="1:11" ht="23.15" customHeight="1">
      <c r="A84" s="120" t="s">
        <v>233</v>
      </c>
      <c r="B84" s="81"/>
      <c r="C84" s="42"/>
      <c r="D84" s="42"/>
      <c r="E84" s="86">
        <f>SUM(E65:E83)</f>
        <v>-2455967</v>
      </c>
      <c r="F84" s="39"/>
      <c r="G84" s="86">
        <f>SUM(G65:G83)</f>
        <v>4895343</v>
      </c>
      <c r="H84" s="60"/>
      <c r="I84" s="86">
        <f>SUM(I65:I83)</f>
        <v>-2980953</v>
      </c>
      <c r="J84" s="49"/>
      <c r="K84" s="86">
        <f>SUM(K65:K83)</f>
        <v>2256901</v>
      </c>
    </row>
    <row r="85" spans="1:11" ht="21.25" customHeight="1">
      <c r="A85" s="39"/>
      <c r="B85" s="81"/>
      <c r="C85" s="42"/>
      <c r="D85" s="42"/>
      <c r="E85" s="55"/>
      <c r="G85" s="55"/>
      <c r="H85" s="55"/>
      <c r="I85" s="55"/>
      <c r="J85" s="43"/>
      <c r="K85" s="55"/>
    </row>
    <row r="86" spans="1:11" ht="23.15" customHeight="1">
      <c r="A86" s="48" t="s">
        <v>22</v>
      </c>
      <c r="B86" s="81"/>
      <c r="C86" s="42"/>
      <c r="D86" s="42"/>
      <c r="E86" s="42"/>
      <c r="G86" s="42"/>
      <c r="H86" s="55"/>
      <c r="I86" s="42"/>
      <c r="J86" s="43"/>
      <c r="K86" s="42"/>
    </row>
    <row r="87" spans="1:11" ht="23.15" customHeight="1">
      <c r="A87" s="35" t="s">
        <v>67</v>
      </c>
      <c r="B87" s="81"/>
      <c r="C87" s="42"/>
      <c r="D87" s="42"/>
      <c r="E87" s="55">
        <v>-296510</v>
      </c>
      <c r="F87" s="55"/>
      <c r="G87" s="55">
        <v>-256558</v>
      </c>
      <c r="H87" s="55"/>
      <c r="I87" s="55">
        <v>-6029</v>
      </c>
      <c r="J87" s="77"/>
      <c r="K87" s="55">
        <v>-6591</v>
      </c>
    </row>
    <row r="88" spans="1:11" ht="23.15" customHeight="1">
      <c r="A88" s="35" t="s">
        <v>192</v>
      </c>
      <c r="B88" s="81"/>
      <c r="C88" s="42"/>
      <c r="D88" s="42"/>
      <c r="E88" s="55">
        <v>0</v>
      </c>
      <c r="F88" s="55"/>
      <c r="G88" s="55">
        <v>5065000</v>
      </c>
      <c r="H88" s="55"/>
      <c r="I88" s="55">
        <v>0</v>
      </c>
      <c r="J88" s="77"/>
      <c r="K88" s="55">
        <v>5065000</v>
      </c>
    </row>
    <row r="89" spans="1:11" ht="23.15" customHeight="1">
      <c r="A89" s="35" t="s">
        <v>62</v>
      </c>
      <c r="B89" s="81"/>
      <c r="C89" s="82">
        <v>43</v>
      </c>
      <c r="D89" s="42"/>
      <c r="E89" s="43">
        <f>+'SC - Conso 11'!R18</f>
        <v>-847332</v>
      </c>
      <c r="F89" s="55"/>
      <c r="G89" s="43">
        <v>-635534</v>
      </c>
      <c r="H89" s="77"/>
      <c r="I89" s="43">
        <f>'SC - LHFG 13'!N18</f>
        <v>-847332</v>
      </c>
      <c r="J89" s="80"/>
      <c r="K89" s="43">
        <v>-635508</v>
      </c>
    </row>
    <row r="90" spans="1:11" ht="23.15" customHeight="1">
      <c r="A90" s="39" t="s">
        <v>232</v>
      </c>
      <c r="B90" s="81"/>
      <c r="C90" s="42"/>
      <c r="D90" s="42"/>
      <c r="E90" s="86">
        <f>SUM(E87:E89)</f>
        <v>-1143842</v>
      </c>
      <c r="F90" s="39"/>
      <c r="G90" s="86">
        <f>SUM(G87:G89)</f>
        <v>4172908</v>
      </c>
      <c r="H90" s="60"/>
      <c r="I90" s="86">
        <f>SUM(I87:I89)</f>
        <v>-853361</v>
      </c>
      <c r="J90" s="49"/>
      <c r="K90" s="86">
        <f>SUM(K87:K89)</f>
        <v>4422901</v>
      </c>
    </row>
    <row r="91" spans="1:11" ht="21.25" customHeight="1">
      <c r="A91" s="39"/>
      <c r="B91" s="81"/>
      <c r="C91" s="42"/>
      <c r="D91" s="42"/>
      <c r="E91" s="60"/>
      <c r="F91" s="39"/>
      <c r="G91" s="60"/>
      <c r="H91" s="60"/>
      <c r="I91" s="60"/>
      <c r="J91" s="49"/>
      <c r="K91" s="60"/>
    </row>
    <row r="92" spans="1:11" ht="23.15" customHeight="1">
      <c r="A92" s="120" t="s">
        <v>231</v>
      </c>
      <c r="B92" s="53"/>
      <c r="C92" s="82"/>
      <c r="D92" s="82"/>
      <c r="E92" s="49">
        <f>SUM(E53+E84+E90)</f>
        <v>-57739</v>
      </c>
      <c r="F92" s="39"/>
      <c r="G92" s="49">
        <f>SUM(G53+G84+G90)</f>
        <v>-48082</v>
      </c>
      <c r="H92" s="49"/>
      <c r="I92" s="49">
        <f>SUM(I53+I84+I90)</f>
        <v>0</v>
      </c>
      <c r="J92" s="49"/>
      <c r="K92" s="49">
        <f>SUM(K53+K84+K90)</f>
        <v>0</v>
      </c>
    </row>
    <row r="93" spans="1:11" ht="23.15" customHeight="1">
      <c r="A93" s="35" t="s">
        <v>175</v>
      </c>
      <c r="B93" s="42"/>
      <c r="C93" s="42"/>
      <c r="D93" s="42"/>
      <c r="E93" s="57">
        <f>G94</f>
        <v>643423</v>
      </c>
      <c r="F93" s="43"/>
      <c r="G93" s="57">
        <v>691505</v>
      </c>
      <c r="H93" s="43"/>
      <c r="I93" s="57">
        <f>K94</f>
        <v>10</v>
      </c>
      <c r="J93" s="78"/>
      <c r="K93" s="57">
        <v>10</v>
      </c>
    </row>
    <row r="94" spans="1:11" ht="23.15" customHeight="1" thickBot="1">
      <c r="A94" s="39" t="s">
        <v>186</v>
      </c>
      <c r="B94" s="42"/>
      <c r="C94" s="42"/>
      <c r="D94" s="42"/>
      <c r="E94" s="87">
        <f>SUM(E92:E93)</f>
        <v>585684</v>
      </c>
      <c r="F94" s="39"/>
      <c r="G94" s="87">
        <f>SUM(G92:G93)</f>
        <v>643423</v>
      </c>
      <c r="H94" s="49"/>
      <c r="I94" s="87">
        <f>SUM(I92:I93)</f>
        <v>10</v>
      </c>
      <c r="J94" s="49"/>
      <c r="K94" s="87">
        <f>SUM(K92:K93)</f>
        <v>10</v>
      </c>
    </row>
    <row r="95" spans="1:11" ht="21.25" customHeight="1" thickTop="1">
      <c r="B95" s="81"/>
      <c r="C95" s="42"/>
      <c r="D95" s="42"/>
      <c r="E95" s="103"/>
      <c r="F95" s="104"/>
      <c r="G95" s="74"/>
      <c r="H95" s="105"/>
      <c r="I95" s="103">
        <f>+I94-'BS7-8'!J9</f>
        <v>0</v>
      </c>
      <c r="J95" s="61"/>
      <c r="K95" s="74"/>
    </row>
    <row r="96" spans="1:11" ht="23.15" customHeight="1">
      <c r="A96" s="39" t="s">
        <v>176</v>
      </c>
      <c r="B96" s="54"/>
      <c r="C96" s="42"/>
      <c r="D96" s="42"/>
      <c r="E96" s="42"/>
      <c r="G96" s="42"/>
      <c r="H96" s="45"/>
      <c r="I96" s="42"/>
      <c r="J96" s="84"/>
      <c r="K96" s="42"/>
    </row>
    <row r="97" spans="1:11" ht="23.15" customHeight="1">
      <c r="A97" s="35" t="s">
        <v>177</v>
      </c>
      <c r="B97" s="54"/>
      <c r="C97" s="42"/>
      <c r="D97" s="42"/>
      <c r="E97" s="42"/>
      <c r="G97" s="42"/>
      <c r="H97" s="45"/>
      <c r="I97" s="42"/>
      <c r="J97" s="84"/>
      <c r="K97" s="42"/>
    </row>
    <row r="98" spans="1:11" ht="23.15" customHeight="1">
      <c r="A98" s="35" t="s">
        <v>195</v>
      </c>
      <c r="B98" s="53"/>
      <c r="C98" s="42"/>
      <c r="D98" s="42"/>
      <c r="E98" s="2">
        <v>0</v>
      </c>
      <c r="F98" s="2"/>
      <c r="G98" s="2">
        <v>567884</v>
      </c>
      <c r="H98" s="2"/>
      <c r="I98" s="2">
        <v>0</v>
      </c>
      <c r="J98" s="2"/>
      <c r="K98" s="2">
        <v>0</v>
      </c>
    </row>
    <row r="99" spans="1:11" ht="23.15" customHeight="1">
      <c r="A99" s="131" t="s">
        <v>230</v>
      </c>
      <c r="E99" s="2">
        <v>-133613</v>
      </c>
      <c r="F99" s="2"/>
      <c r="G99" s="2">
        <v>0</v>
      </c>
      <c r="H99" s="2"/>
      <c r="I99" s="2">
        <v>0</v>
      </c>
      <c r="J99" s="2"/>
      <c r="K99" s="2">
        <v>0</v>
      </c>
    </row>
    <row r="100" spans="1:11" ht="23.15" customHeight="1">
      <c r="A100" s="121" t="s">
        <v>235</v>
      </c>
      <c r="B100" s="53"/>
      <c r="C100" s="42"/>
      <c r="D100" s="42"/>
      <c r="E100" s="2">
        <v>-2500</v>
      </c>
      <c r="F100" s="2"/>
      <c r="G100" s="2">
        <v>52035</v>
      </c>
      <c r="H100" s="2"/>
      <c r="I100" s="2">
        <v>0</v>
      </c>
      <c r="J100" s="2"/>
      <c r="K100" s="2">
        <v>0</v>
      </c>
    </row>
    <row r="101" spans="1:11" ht="22.65" customHeight="1">
      <c r="A101" s="35" t="s">
        <v>220</v>
      </c>
      <c r="E101" s="2">
        <v>77664</v>
      </c>
      <c r="F101" s="2"/>
      <c r="G101" s="2">
        <v>0</v>
      </c>
      <c r="H101" s="2"/>
      <c r="I101" s="2">
        <v>0</v>
      </c>
      <c r="J101" s="2"/>
      <c r="K101" s="2">
        <v>0</v>
      </c>
    </row>
  </sheetData>
  <customSheetViews>
    <customSheetView guid="{CB5C2BDC-A7CF-4817-955D-94D1BF91D2E1}" scale="85" showPageBreaks="1" showGridLines="0" printArea="1" view="pageBreakPreview" topLeftCell="A27">
      <selection activeCell="P33" sqref="P33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1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F2FBE64-4A0E-4AE6-8C28-24903C1AE2E4}" scale="70" showPageBreaks="1" showGridLines="0" printArea="1" view="pageBreakPreview" topLeftCell="A59">
      <selection activeCell="K19" sqref="K19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2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6EF2B98A-6161-493F-9B91-EAD61A0BF780}" scale="70" showPageBreaks="1" showGridLines="0" printArea="1" view="pageBreakPreview">
      <selection activeCell="A18" sqref="A18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3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A74BE8A6-8D9C-4185-A73D-A7B802F83B95}" scale="85" showPageBreaks="1" showGridLines="0" printArea="1" view="pageBreakPreview" topLeftCell="A27">
      <selection activeCell="A43" sqref="A43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4"/>
      <headerFooter>
        <oddFooter>&amp;L&amp;"Times New Roman,Regular"&amp;11The accompanying notes are an integral part of these financial statements.
&amp;C&amp;"Times New Roman,Regular"&amp;11&amp;P</oddFooter>
      </headerFooter>
    </customSheetView>
  </customSheetViews>
  <mergeCells count="14">
    <mergeCell ref="E4:G4"/>
    <mergeCell ref="I4:K4"/>
    <mergeCell ref="E6:G6"/>
    <mergeCell ref="I6:K6"/>
    <mergeCell ref="E60:G60"/>
    <mergeCell ref="I60:K60"/>
    <mergeCell ref="E8:K8"/>
    <mergeCell ref="E59:G59"/>
    <mergeCell ref="I59:K59"/>
    <mergeCell ref="E61:G61"/>
    <mergeCell ref="I61:K61"/>
    <mergeCell ref="E63:K63"/>
    <mergeCell ref="E5:G5"/>
    <mergeCell ref="I5:K5"/>
  </mergeCells>
  <printOptions gridLinesSet="0"/>
  <pageMargins left="0.7" right="0.7" top="0.5" bottom="0.5" header="0.5" footer="0.5"/>
  <pageSetup paperSize="9" scale="61" firstPageNumber="15" fitToHeight="0" orientation="portrait" useFirstPageNumber="1" r:id="rId5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55" max="12" man="1"/>
  </rowBreaks>
  <customProperties>
    <customPr name="OrphanNamesChecked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A039384B-98B8-4637-909F-C868F13D38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CAE21-A274-428A-AB5E-1DEFED40A4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6CF7C6-5A11-46B8-A1F4-5A30AB1EEADC}">
  <ds:schemaRefs>
    <ds:schemaRef ds:uri="05716746-add9-412a-97a9-1b5167d151a3"/>
    <ds:schemaRef ds:uri="http://purl.org/dc/dcmitype/"/>
    <ds:schemaRef ds:uri="http://schemas.microsoft.com/sharepoint/v3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f6ba49b0-bcda-4796-8236-5b5cc1493ace"/>
    <ds:schemaRef ds:uri="4243d5be-521d-4052-81ca-f0f31ea6f2da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BS7-8</vt:lpstr>
      <vt:lpstr>PL9-10</vt:lpstr>
      <vt:lpstr>SC - Conso 11</vt:lpstr>
      <vt:lpstr>SC - Conso 12</vt:lpstr>
      <vt:lpstr>SC - LHFG 13</vt:lpstr>
      <vt:lpstr>SC - LHFG 14</vt:lpstr>
      <vt:lpstr>CF15-16</vt:lpstr>
      <vt:lpstr>'BS7-8'!Print_Area</vt:lpstr>
      <vt:lpstr>'CF15-16'!Print_Area</vt:lpstr>
      <vt:lpstr>'PL9-10'!Print_Area</vt:lpstr>
      <vt:lpstr>'SC - Conso 11'!Print_Area</vt:lpstr>
      <vt:lpstr>'SC - Conso 12'!Print_Area</vt:lpstr>
      <vt:lpstr>'SC - LHFG 13'!Print_Area</vt:lpstr>
      <vt:lpstr>'SC - LHFG 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2026-02-23T02:18:34Z</cp:lastPrinted>
  <dcterms:created xsi:type="dcterms:W3CDTF">1999-05-15T03:54:17Z</dcterms:created>
  <dcterms:modified xsi:type="dcterms:W3CDTF">2026-02-23T02:18:37Z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0x010100FC3C573FF70E394A86433F5E112C33AA</vt:lpwstr>
  </property>
</Properties>
</file>