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adaporn.Sintuyanon\AppData\Local\Microsoft\Windows\INetCache\Content.Outlook\D9XMO1KH\"/>
    </mc:Choice>
  </mc:AlternateContent>
  <xr:revisionPtr revIDLastSave="0" documentId="13_ncr:1_{84C85AA4-53F4-413F-AEC4-D7459FF52F9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S" sheetId="9" r:id="rId1"/>
    <sheet name="Securities" sheetId="13" r:id="rId2"/>
    <sheet name="PL&amp;CF" sheetId="12" r:id="rId3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44937.0993287037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BS!$A$1:$J$32</definedName>
    <definedName name="_xlnm.Print_Area" localSheetId="2">'PL&amp;CF'!$A$1:$J$72</definedName>
    <definedName name="_xlnm.Print_Area" localSheetId="1">Securities!$A$1:$Q$32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9" l="1"/>
  <c r="H28" i="9"/>
  <c r="G33" i="12" l="1"/>
  <c r="G32" i="12"/>
  <c r="H24" i="9" l="1"/>
  <c r="J24" i="9"/>
  <c r="G68" i="12" l="1"/>
  <c r="G20" i="12"/>
  <c r="G15" i="12"/>
  <c r="H15" i="9"/>
  <c r="H18" i="9"/>
  <c r="I66" i="12" l="1"/>
  <c r="G66" i="12"/>
  <c r="I20" i="12"/>
  <c r="I15" i="12"/>
  <c r="I8" i="12"/>
  <c r="I16" i="12" s="1"/>
  <c r="I31" i="12" s="1"/>
  <c r="I34" i="12" s="1"/>
  <c r="J26" i="9"/>
  <c r="G38" i="12" s="1"/>
  <c r="J18" i="9"/>
  <c r="J15" i="9"/>
  <c r="J19" i="9" s="1"/>
  <c r="I37" i="12" l="1"/>
  <c r="I39" i="12" s="1"/>
  <c r="I49" i="12"/>
  <c r="I62" i="12" s="1"/>
  <c r="I67" i="12" s="1"/>
  <c r="I69" i="12" s="1"/>
  <c r="I70" i="12" s="1"/>
  <c r="I21" i="12"/>
  <c r="J27" i="9"/>
  <c r="G8" i="12"/>
  <c r="G16" i="12" s="1"/>
  <c r="G31" i="12" s="1"/>
  <c r="G34" i="12" s="1"/>
  <c r="G37" i="12" s="1"/>
  <c r="H19" i="9"/>
  <c r="Q29" i="13" l="1"/>
  <c r="O29" i="13"/>
  <c r="M29" i="13"/>
  <c r="I29" i="13"/>
  <c r="G29" i="13"/>
  <c r="G13" i="13" l="1"/>
  <c r="Q13" i="13" l="1"/>
  <c r="Q30" i="13" s="1"/>
  <c r="O13" i="13"/>
  <c r="M13" i="13"/>
  <c r="H26" i="9"/>
  <c r="I13" i="13"/>
  <c r="I30" i="13" s="1"/>
  <c r="K22" i="13" s="1"/>
  <c r="K12" i="13" l="1"/>
  <c r="K28" i="13"/>
  <c r="K24" i="13"/>
  <c r="K23" i="13"/>
  <c r="K29" i="13" s="1"/>
  <c r="I31" i="13"/>
  <c r="G21" i="12"/>
  <c r="O30" i="13"/>
  <c r="O31" i="13" s="1"/>
  <c r="H27" i="9"/>
  <c r="I40" i="12"/>
  <c r="K13" i="13" l="1"/>
  <c r="G49" i="12"/>
  <c r="G39" i="12"/>
  <c r="G40" i="12" s="1"/>
  <c r="G62" i="12" l="1"/>
  <c r="G67" i="12" s="1"/>
  <c r="G69" i="12" s="1"/>
  <c r="G70" i="12" s="1"/>
  <c r="K30" i="13"/>
</calcChain>
</file>

<file path=xl/sharedStrings.xml><?xml version="1.0" encoding="utf-8"?>
<sst xmlns="http://schemas.openxmlformats.org/spreadsheetml/2006/main" count="168" uniqueCount="123">
  <si>
    <t>กองทุนรวมโครงสร้างพื้นฐานโรงไฟฟ้ากลุ่มน้ำตาลครบุรี</t>
  </si>
  <si>
    <t>งบแสดงฐานะการเงิน</t>
  </si>
  <si>
    <t>(หน่วย: บาท)</t>
  </si>
  <si>
    <t>หมายเหตุ</t>
  </si>
  <si>
    <t>สินทรัพย์</t>
  </si>
  <si>
    <t>เงินลงทุนในสัญญาโอนผลประโยชน์ตามมูลค่ายุติธรรม</t>
  </si>
  <si>
    <t>เงินลงทุนในหลักทรัพย์ตามมูลค่ายุติธรรม</t>
  </si>
  <si>
    <t>เงินฝากธนาคาร</t>
  </si>
  <si>
    <t>ลูกหนี้จากสัญญาโอนผลประโยชน์</t>
  </si>
  <si>
    <t>ดอกเบี้ยค้างรับ</t>
  </si>
  <si>
    <t>ค่าใช้จ่ายจ่ายล่วงหน้า</t>
  </si>
  <si>
    <t>รวมสินทรัพย์</t>
  </si>
  <si>
    <t>หนี้สิน</t>
  </si>
  <si>
    <t>ค่าใช้จ่ายค้างจ่าย</t>
  </si>
  <si>
    <t>รวมหนี้สิน</t>
  </si>
  <si>
    <t>สินทรัพย์สุทธิ</t>
  </si>
  <si>
    <t>ทุนจดทะเบียน</t>
  </si>
  <si>
    <t>ทุนที่ได้รับจากผู้ถือหน่วยลงทุน</t>
  </si>
  <si>
    <t>กำไรสะสม</t>
  </si>
  <si>
    <t>หมายเหตุประกอบงบการเงินเป็นส่วนหนึ่งของงบการเงินนี้</t>
  </si>
  <si>
    <t>งบประกอบรายละเอียดเงินลงทุน</t>
  </si>
  <si>
    <t>การแสดงรายละเอียดเงินลงทุนใช้การจัดกลุ่มตามประเภทของเงินลงทุน</t>
  </si>
  <si>
    <t>ร้อยละของ</t>
  </si>
  <si>
    <t>ราคาทุน</t>
  </si>
  <si>
    <t>มูลค่ายุติธรรม</t>
  </si>
  <si>
    <t>มูลค่าเงินลงทุน</t>
  </si>
  <si>
    <t>(บาท)</t>
  </si>
  <si>
    <t>(ร้อยละ)</t>
  </si>
  <si>
    <t>เงินลงทุนในกิจการโครงสร้างพื้นฐานโรงไฟฟ้า (หมายเหตุ 7)</t>
  </si>
  <si>
    <t>เงินลงทุนในสัญญาโอนผลประโยชน์เพื่อรับโอนรายได้จากการประกอบกิจการ</t>
  </si>
  <si>
    <t>รวมเงินลงทุนในธุรกิจโครงสร้างพื้นฐานโรงไฟฟ้า</t>
  </si>
  <si>
    <t>มูลค่าที่ตราไว้</t>
  </si>
  <si>
    <t>เงินลงทุนในหลักทรัพย์ประเภทตราสารหนี้ (หมายเหตุ 7)</t>
  </si>
  <si>
    <t>พันธบัตรรัฐบาล</t>
  </si>
  <si>
    <t>วันครบกำหนด</t>
  </si>
  <si>
    <t xml:space="preserve">ตั๋วเงินคลัง </t>
  </si>
  <si>
    <t>รวมเงินลงทุนในหลักทรัพย์ประเภทตราสารหนี้</t>
  </si>
  <si>
    <t>รวมเงินลงทุน</t>
  </si>
  <si>
    <t>งบกำไรขาดทุนเบ็ดเสร็จ</t>
  </si>
  <si>
    <t xml:space="preserve">               (หน่วย: บาท)</t>
  </si>
  <si>
    <t>รายได้จากการลงทุน</t>
  </si>
  <si>
    <t>รายได้ดอกเบี้ยรับ</t>
  </si>
  <si>
    <t>รวมรายได้</t>
  </si>
  <si>
    <t>ค่าใช้จ่าย</t>
  </si>
  <si>
    <t>ค่าธรรมเนียมการจัดการ</t>
  </si>
  <si>
    <t>ค่าธรรมเนียมผู้ดูแลผลประโยชน์</t>
  </si>
  <si>
    <t>ค่าธรรมเนียมนายทะเบียน</t>
  </si>
  <si>
    <t>ค่าธรรมเนียมวิชาชีพ</t>
  </si>
  <si>
    <t>ค่าใช้จ่ายอื่น</t>
  </si>
  <si>
    <t>รวมค่าใช้จ่าย</t>
  </si>
  <si>
    <t>รายได้จากการลงทุนสุทธิ</t>
  </si>
  <si>
    <t>การเพิ่มขึ้นในสินทรัพย์สุทธิจากการดำเนินงาน</t>
  </si>
  <si>
    <t>งบแสดงการเปลี่ยนแปลงสินทรัพย์สุทธิ</t>
  </si>
  <si>
    <t xml:space="preserve">                 (หน่วย: บาท)</t>
  </si>
  <si>
    <t>การเพิ่มขึ้นของสินทรัพย์สุทธิจากการดำเนินงาน</t>
  </si>
  <si>
    <t>การแบ่งปันส่วนทุนให้ผู้ถือหน่วยลงทุน</t>
  </si>
  <si>
    <t>งบกระแสเงินสด</t>
  </si>
  <si>
    <t xml:space="preserve">   การซื้อเงินลงทุนในหลักทรัพย์</t>
  </si>
  <si>
    <t xml:space="preserve">   การจำหน่ายเงินลงทุนในหลักทรัพย์</t>
  </si>
  <si>
    <t xml:space="preserve">   รายได้ดอกเบี้ยรับ</t>
  </si>
  <si>
    <t xml:space="preserve">   เงินสดรับจากเงินลงทุนในสัญญาโอนผลประโยชน์</t>
  </si>
  <si>
    <t xml:space="preserve">   เงินสดรับจากดอกเบี้ย</t>
  </si>
  <si>
    <t>กระแสเงินสดจากกิจกรรมดำเนินงาน</t>
  </si>
  <si>
    <t>เงินสดสุทธิจากกิจกรรมดำเนินงาน</t>
  </si>
  <si>
    <t xml:space="preserve">  ให้เป็นเงินสดสุทธิจากกิจกรรมดำเนินงาน</t>
  </si>
  <si>
    <t>กระแสเงินสดใช้ไปในกิจกรรมจัดหาเงิน</t>
  </si>
  <si>
    <t>เงินสดสุทธิใช้ไปในกิจกรรมจัดหาเงิน</t>
  </si>
  <si>
    <t>เงินฝากธนาคาร ณ วันต้นปี</t>
  </si>
  <si>
    <t>เงินฝากธนาคาร ณ วันปลายปี</t>
  </si>
  <si>
    <t>สินทรัพย์สุทธิต้นปี</t>
  </si>
  <si>
    <t>สินทรัพย์สุทธิปลายปี</t>
  </si>
  <si>
    <t>การเพิ่มขึ้นในสินทรัพย์สุทธิจากการดำเนินงานในระหว่างปี</t>
  </si>
  <si>
    <t>จำนวนหน่วยลงทุนที่จำหน่ายแล้วทั้งหมด ณ วันสิ้นปี (หน่วย)</t>
  </si>
  <si>
    <t>สินทรัพย์สุทธิต่อหน่วย (บาท)</t>
  </si>
  <si>
    <t>ปรับกระทบรายการเพิ่มขึ้นในสินทรัพย์สุทธิจากการดำเนินงาน</t>
  </si>
  <si>
    <t>2567</t>
  </si>
  <si>
    <t>CB25220A</t>
  </si>
  <si>
    <t>CB25327A</t>
  </si>
  <si>
    <t>20 กุมภาพันธ์ 2568</t>
  </si>
  <si>
    <t>27 มีนาคม 2568</t>
  </si>
  <si>
    <t>ธนาคารแห่งประเทศไทยงวดที่ 47/91/67</t>
  </si>
  <si>
    <t>ธนาคารแห่งประเทศไทยงวดที่ 52/91/67</t>
  </si>
  <si>
    <t>TB25326A</t>
  </si>
  <si>
    <t>TB25521A</t>
  </si>
  <si>
    <t>26 มีนาคม 2568</t>
  </si>
  <si>
    <t>21 พฤษภาคม 2568</t>
  </si>
  <si>
    <t>รายการกำไร (ขาดทุน) จากการเปลี่ยนแปลงในมูลค่ายุติธรรมของเงินลงทุน</t>
  </si>
  <si>
    <t>รวมรายการกำไร (ขาดทุน) สุทธิจากเงินลงทุน</t>
  </si>
  <si>
    <t xml:space="preserve">   ดอกเบี้ยค้างรับลดลง (เพิ่มขึ้น)</t>
  </si>
  <si>
    <t>ณ วันที่ 31 ธันวาคม 2568</t>
  </si>
  <si>
    <t>2568</t>
  </si>
  <si>
    <t>สำหรับปีสิ้นสุดวันที่ 31 ธันวาคม 2568</t>
  </si>
  <si>
    <t>ตั๋วเงินคลังงวดที่ (DM) 23/182/67</t>
  </si>
  <si>
    <t>ตั๋วเงินคลังงวดที่ (DM) 4/182/68</t>
  </si>
  <si>
    <t>CB26219A</t>
  </si>
  <si>
    <t>CB26326A</t>
  </si>
  <si>
    <t>CB26O22A</t>
  </si>
  <si>
    <t>19 กุมภาพันธ์ 2569</t>
  </si>
  <si>
    <t>26 มีนาคม 2569</t>
  </si>
  <si>
    <t>22 ตุลาคม 2569</t>
  </si>
  <si>
    <t>ธนาคารแห่งประเทศไทยงวดที่ 46/91/68</t>
  </si>
  <si>
    <t>ธนาคารแห่งประเทศไทยงวดที่ 51/91/68</t>
  </si>
  <si>
    <t>ธนาคารแห่งประเทศไทยงวดที่ 10/363/68</t>
  </si>
  <si>
    <t>-</t>
  </si>
  <si>
    <t>ตั๋วเงินคลังงวดที่ (DM) 2/182/69</t>
  </si>
  <si>
    <t>TB26422A</t>
  </si>
  <si>
    <t>22 เมษายน 2569</t>
  </si>
  <si>
    <t>การจ่ายคืนมูลค่าหน่วยลงทุนจากการลดทุน</t>
  </si>
  <si>
    <t xml:space="preserve">   ค่าใช้จ่ายค้างจ่ายเพิ่มขึ้น</t>
  </si>
  <si>
    <t>การจ่ายเงินลดทุนให้แก่ผู้ถือหน่วยลงทุน</t>
  </si>
  <si>
    <t>เงินฝากธนาคารเพิ่มขึ้นสุทธิ</t>
  </si>
  <si>
    <t xml:space="preserve">   (ราคาทุน: 68.8 ล้านบาท (2567: 64.4 ล้านบาท))</t>
  </si>
  <si>
    <t xml:space="preserve">   หน่วยลงทุน 280,000,000 หน่วย มูลค่าหน่วยละ 9.97 บาท</t>
  </si>
  <si>
    <t xml:space="preserve">      (2567: หน่วยลงทุน 280,000,000 หน่วย มูลค่าหน่วยละ 10.00 บาท)</t>
  </si>
  <si>
    <t xml:space="preserve">   (ราคาทุน: 2,329.0 ล้านบาท (2567: 2,408.0 ล้านบาท))</t>
  </si>
  <si>
    <t>รายการกำไรสุทธิที่เกิดขึ้นจากเงินลงทุน</t>
  </si>
  <si>
    <t>รายการกำไร (ขาดทุน) สุทธิจากเงินลงทุน</t>
  </si>
  <si>
    <t>โรงไฟฟ้าพลังงานเชื้อเพลิงชีวมวลของบริษัท ผลิตไฟฟ้าครบุรี จำกัด โดยสัญญาโอนผลประโยชน์</t>
  </si>
  <si>
    <t>ครอบคลุมรายได้จากการดำเนินการตั้งแต่วันที่ 1 เมษายน 2563 จนถึงวันที่ 31 ธันวาคม 2582</t>
  </si>
  <si>
    <t xml:space="preserve">   ค่าใช้จ่ายจ่ายล่วงหน้าลดลง</t>
  </si>
  <si>
    <t xml:space="preserve">   รายการกำไรสุทธิที่เกิดขึ้นจากเงินลงทุน</t>
  </si>
  <si>
    <t xml:space="preserve">   รายการ (กำไร) ขาดทุนจากการเปลี่ยนแปลงในมูลค่ายุติธรรมของเงินลงทุน</t>
  </si>
  <si>
    <t>การเพิ่มขึ้น (ลดลง) ของสินทรัพย์สุทธิในระหว่างปี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</si>
</sst>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(* #,##0_);_(* \(#,##0\);_(* &quot;-&quot;_);_(@_)"/>
    <numFmt numFmtId="43" formatCode="_(* #,##0.00_);_(* \(#,##0.00\);_(* &quot;-&quot;??_);_(@_)"/>
    <numFmt numFmtId="164" formatCode="#,##0.0000_);\(#,##0.0000\)"/>
    <numFmt numFmtId="165" formatCode="_(* #,##0_);_(* \(#,##0\);_(* &quot;-&quot;??_);_(@_)"/>
    <numFmt numFmtId="166" formatCode="[$-107041E]d\ mmmm\ yyyy;@"/>
    <numFmt numFmtId="167" formatCode="#,##0.0_);\(#,##0.0\)"/>
    <numFmt numFmtId="168" formatCode="_(* #,##0.00_);_(* \(#,##0.00\);_(* &quot;-&quot;_);_(@_)"/>
    <numFmt numFmtId="170" formatCode="0.000%"/>
    <numFmt numFmtId="171" formatCode="0.0000"/>
    <numFmt numFmtId="172" formatCode="_(* #,##0.00000_);_(* \(#,##0.00000\);_(* &quot;-&quot;??_);_(@_)"/>
    <numFmt numFmtId="173" formatCode="0.0%"/>
    <numFmt numFmtId="174" formatCode="_(* #,##0.000000_);_(* \(#,##0.000000\);_(* &quot;-&quot;??_);_(@_)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i/>
      <sz val="16"/>
      <name val="Angsana New"/>
      <family val="1"/>
    </font>
    <font>
      <u/>
      <sz val="16"/>
      <name val="Angsana New"/>
      <family val="1"/>
    </font>
    <font>
      <u/>
      <sz val="16.5"/>
      <name val="Angsana New"/>
      <family val="1"/>
    </font>
    <font>
      <sz val="10"/>
      <color theme="1"/>
      <name val="Arial"/>
      <family val="2"/>
    </font>
    <font>
      <sz val="16"/>
      <color theme="1"/>
      <name val="Angsana New"/>
      <family val="1"/>
    </font>
    <font>
      <sz val="16"/>
      <color rgb="FF00B0F0"/>
      <name val="Angsana New"/>
      <family val="1"/>
    </font>
    <font>
      <sz val="16"/>
      <color rgb="FFFF0000"/>
      <name val="Angsana New"/>
      <family val="1"/>
    </font>
    <font>
      <sz val="10"/>
      <name val="Arial"/>
      <family val="2"/>
    </font>
    <font>
      <sz val="16"/>
      <color rgb="FF0070C0"/>
      <name val="Angsana New"/>
      <family val="1"/>
    </font>
    <font>
      <sz val="8"/>
      <name val="Arial"/>
      <family val="2"/>
    </font>
    <font>
      <b/>
      <sz val="16"/>
      <color rgb="FF0070C0"/>
      <name val="Angsana New"/>
      <family val="1"/>
    </font>
    <font>
      <sz val="16"/>
      <color rgb="FF0000FF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1" fillId="0" borderId="0"/>
    <xf numFmtId="0" fontId="3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" fillId="0" borderId="0"/>
  </cellStyleXfs>
  <cellXfs count="143">
    <xf numFmtId="0" fontId="0" fillId="0" borderId="0" xfId="0"/>
    <xf numFmtId="37" fontId="4" fillId="0" borderId="0" xfId="0" applyNumberFormat="1" applyFont="1" applyAlignment="1">
      <alignment vertical="center"/>
    </xf>
    <xf numFmtId="37" fontId="5" fillId="0" borderId="0" xfId="0" applyNumberFormat="1" applyFont="1" applyAlignment="1">
      <alignment vertical="center"/>
    </xf>
    <xf numFmtId="37" fontId="6" fillId="0" borderId="0" xfId="0" applyNumberFormat="1" applyFont="1" applyAlignment="1">
      <alignment horizontal="center" vertical="center"/>
    </xf>
    <xf numFmtId="37" fontId="5" fillId="0" borderId="0" xfId="0" applyNumberFormat="1" applyFont="1" applyAlignment="1">
      <alignment horizontal="left" vertical="center"/>
    </xf>
    <xf numFmtId="37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37" fontId="7" fillId="0" borderId="0" xfId="0" applyNumberFormat="1" applyFont="1" applyAlignment="1">
      <alignment vertical="center"/>
    </xf>
    <xf numFmtId="37" fontId="10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41" fontId="5" fillId="0" borderId="0" xfId="1" applyNumberFormat="1" applyFont="1" applyFill="1" applyAlignment="1">
      <alignment vertical="center"/>
    </xf>
    <xf numFmtId="41" fontId="5" fillId="0" borderId="0" xfId="1" applyNumberFormat="1" applyFont="1" applyFill="1" applyBorder="1" applyAlignment="1">
      <alignment vertical="center"/>
    </xf>
    <xf numFmtId="41" fontId="5" fillId="0" borderId="1" xfId="1" applyNumberFormat="1" applyFont="1" applyFill="1" applyBorder="1" applyAlignment="1">
      <alignment vertical="center"/>
    </xf>
    <xf numFmtId="41" fontId="5" fillId="0" borderId="0" xfId="1" applyNumberFormat="1" applyFont="1" applyFill="1" applyBorder="1" applyAlignment="1">
      <alignment horizontal="center" vertical="center"/>
    </xf>
    <xf numFmtId="41" fontId="5" fillId="0" borderId="0" xfId="0" applyNumberFormat="1" applyFont="1" applyAlignment="1">
      <alignment vertical="center"/>
    </xf>
    <xf numFmtId="41" fontId="5" fillId="0" borderId="2" xfId="0" applyNumberFormat="1" applyFont="1" applyBorder="1" applyAlignment="1">
      <alignment vertical="center"/>
    </xf>
    <xf numFmtId="41" fontId="5" fillId="0" borderId="2" xfId="0" applyNumberFormat="1" applyFont="1" applyBorder="1" applyAlignment="1">
      <alignment horizontal="right" vertical="center"/>
    </xf>
    <xf numFmtId="41" fontId="5" fillId="0" borderId="2" xfId="1" applyNumberFormat="1" applyFont="1" applyFill="1" applyBorder="1" applyAlignment="1">
      <alignment horizontal="right" vertical="center"/>
    </xf>
    <xf numFmtId="41" fontId="5" fillId="0" borderId="2" xfId="1" applyNumberFormat="1" applyFont="1" applyFill="1" applyBorder="1" applyAlignment="1">
      <alignment horizontal="center" vertical="center"/>
    </xf>
    <xf numFmtId="41" fontId="5" fillId="0" borderId="3" xfId="1" applyNumberFormat="1" applyFont="1" applyFill="1" applyBorder="1" applyAlignment="1">
      <alignment vertical="center"/>
    </xf>
    <xf numFmtId="41" fontId="5" fillId="0" borderId="4" xfId="1" applyNumberFormat="1" applyFont="1" applyFill="1" applyBorder="1" applyAlignment="1">
      <alignment vertical="center"/>
    </xf>
    <xf numFmtId="167" fontId="6" fillId="0" borderId="0" xfId="0" applyNumberFormat="1" applyFont="1" applyAlignment="1">
      <alignment horizontal="center" vertical="center"/>
    </xf>
    <xf numFmtId="37" fontId="5" fillId="0" borderId="0" xfId="8" applyNumberFormat="1" applyFont="1" applyAlignment="1">
      <alignment vertical="center"/>
    </xf>
    <xf numFmtId="0" fontId="5" fillId="0" borderId="0" xfId="4" applyFont="1" applyAlignment="1">
      <alignment vertical="center"/>
    </xf>
    <xf numFmtId="0" fontId="4" fillId="0" borderId="0" xfId="4" applyFont="1" applyAlignment="1">
      <alignment horizontal="left" vertical="center"/>
    </xf>
    <xf numFmtId="37" fontId="5" fillId="0" borderId="0" xfId="4" applyNumberFormat="1" applyFont="1" applyAlignment="1">
      <alignment horizontal="center" vertical="center"/>
    </xf>
    <xf numFmtId="37" fontId="5" fillId="0" borderId="0" xfId="4" applyNumberFormat="1" applyFont="1" applyAlignment="1">
      <alignment vertical="center"/>
    </xf>
    <xf numFmtId="43" fontId="5" fillId="0" borderId="0" xfId="1" applyFont="1" applyFill="1" applyAlignment="1">
      <alignment horizontal="center" vertical="center"/>
    </xf>
    <xf numFmtId="0" fontId="5" fillId="0" borderId="0" xfId="4" applyFont="1" applyAlignment="1">
      <alignment horizontal="center" vertical="center"/>
    </xf>
    <xf numFmtId="37" fontId="5" fillId="0" borderId="2" xfId="4" applyNumberFormat="1" applyFont="1" applyBorder="1" applyAlignment="1">
      <alignment horizontal="center" vertical="center"/>
    </xf>
    <xf numFmtId="0" fontId="7" fillId="0" borderId="0" xfId="4" applyFont="1" applyAlignment="1">
      <alignment horizontal="centerContinuous" vertical="center"/>
    </xf>
    <xf numFmtId="37" fontId="7" fillId="0" borderId="0" xfId="4" applyNumberFormat="1" applyFont="1" applyAlignment="1">
      <alignment horizontal="center" vertical="center"/>
    </xf>
    <xf numFmtId="43" fontId="5" fillId="0" borderId="2" xfId="1" applyFont="1" applyFill="1" applyBorder="1" applyAlignment="1">
      <alignment horizontal="center" vertical="center"/>
    </xf>
    <xf numFmtId="0" fontId="5" fillId="0" borderId="0" xfId="4" applyFont="1" applyAlignment="1">
      <alignment horizontal="centerContinuous" vertical="center"/>
    </xf>
    <xf numFmtId="0" fontId="4" fillId="0" borderId="0" xfId="4" applyFont="1" applyAlignment="1">
      <alignment vertical="center"/>
    </xf>
    <xf numFmtId="0" fontId="10" fillId="0" borderId="0" xfId="4" applyFont="1" applyAlignment="1">
      <alignment vertical="center"/>
    </xf>
    <xf numFmtId="41" fontId="5" fillId="0" borderId="2" xfId="4" applyNumberFormat="1" applyFont="1" applyBorder="1" applyAlignment="1">
      <alignment horizontal="center" vertical="center"/>
    </xf>
    <xf numFmtId="41" fontId="5" fillId="0" borderId="0" xfId="4" applyNumberFormat="1" applyFont="1" applyAlignment="1">
      <alignment horizontal="centerContinuous" vertical="center"/>
    </xf>
    <xf numFmtId="41" fontId="5" fillId="0" borderId="0" xfId="4" applyNumberFormat="1" applyFont="1" applyAlignment="1">
      <alignment horizontal="center" vertical="center"/>
    </xf>
    <xf numFmtId="0" fontId="5" fillId="0" borderId="2" xfId="4" applyFont="1" applyBorder="1" applyAlignment="1">
      <alignment horizontal="center" vertical="center"/>
    </xf>
    <xf numFmtId="0" fontId="7" fillId="0" borderId="0" xfId="4" applyFont="1" applyAlignment="1">
      <alignment horizontal="center" vertical="center"/>
    </xf>
    <xf numFmtId="43" fontId="5" fillId="0" borderId="0" xfId="1" applyFont="1" applyFill="1" applyBorder="1" applyAlignment="1">
      <alignment horizontal="center" vertical="center"/>
    </xf>
    <xf numFmtId="37" fontId="5" fillId="0" borderId="5" xfId="4" applyNumberFormat="1" applyFont="1" applyBorder="1" applyAlignment="1">
      <alignment horizontal="center" vertical="center"/>
    </xf>
    <xf numFmtId="41" fontId="5" fillId="0" borderId="1" xfId="4" applyNumberFormat="1" applyFont="1" applyBorder="1" applyAlignment="1">
      <alignment horizontal="center" vertical="center"/>
    </xf>
    <xf numFmtId="41" fontId="5" fillId="0" borderId="0" xfId="4" applyNumberFormat="1" applyFont="1" applyAlignment="1">
      <alignment vertical="center"/>
    </xf>
    <xf numFmtId="41" fontId="5" fillId="0" borderId="3" xfId="1" applyNumberFormat="1" applyFont="1" applyFill="1" applyBorder="1" applyAlignment="1">
      <alignment horizontal="center" vertical="center"/>
    </xf>
    <xf numFmtId="165" fontId="5" fillId="0" borderId="0" xfId="4" applyNumberFormat="1" applyFont="1" applyAlignment="1">
      <alignment horizontal="centerContinuous" vertical="center"/>
    </xf>
    <xf numFmtId="168" fontId="5" fillId="0" borderId="1" xfId="4" applyNumberFormat="1" applyFont="1" applyBorder="1" applyAlignment="1">
      <alignment horizontal="center" vertical="center"/>
    </xf>
    <xf numFmtId="166" fontId="10" fillId="0" borderId="0" xfId="4" quotePrefix="1" applyNumberFormat="1" applyFont="1" applyAlignment="1">
      <alignment horizontal="center" vertical="center"/>
    </xf>
    <xf numFmtId="168" fontId="5" fillId="0" borderId="3" xfId="1" applyNumberFormat="1" applyFont="1" applyFill="1" applyBorder="1" applyAlignment="1">
      <alignment horizontal="center" vertical="center"/>
    </xf>
    <xf numFmtId="41" fontId="5" fillId="0" borderId="2" xfId="1" applyNumberFormat="1" applyFont="1" applyFill="1" applyBorder="1" applyAlignment="1">
      <alignment vertical="center"/>
    </xf>
    <xf numFmtId="165" fontId="5" fillId="0" borderId="0" xfId="1" applyNumberFormat="1" applyFont="1" applyFill="1" applyBorder="1" applyAlignment="1">
      <alignment horizontal="center" vertical="center"/>
    </xf>
    <xf numFmtId="37" fontId="5" fillId="0" borderId="0" xfId="4" applyNumberFormat="1" applyFont="1" applyAlignment="1">
      <alignment horizontal="right" vertical="center"/>
    </xf>
    <xf numFmtId="0" fontId="5" fillId="0" borderId="0" xfId="4" applyFont="1" applyAlignment="1">
      <alignment horizontal="right" vertical="center"/>
    </xf>
    <xf numFmtId="37" fontId="4" fillId="0" borderId="0" xfId="0" applyNumberFormat="1" applyFont="1" applyAlignment="1">
      <alignment horizontal="left" vertical="center"/>
    </xf>
    <xf numFmtId="43" fontId="5" fillId="0" borderId="0" xfId="1" applyFont="1" applyFill="1" applyAlignment="1">
      <alignment vertical="center"/>
    </xf>
    <xf numFmtId="165" fontId="5" fillId="0" borderId="4" xfId="1" applyNumberFormat="1" applyFont="1" applyFill="1" applyBorder="1" applyAlignment="1">
      <alignment horizontal="center" vertical="center"/>
    </xf>
    <xf numFmtId="41" fontId="5" fillId="0" borderId="4" xfId="4" applyNumberFormat="1" applyFont="1" applyBorder="1" applyAlignment="1">
      <alignment horizontal="center" vertical="center"/>
    </xf>
    <xf numFmtId="37" fontId="4" fillId="0" borderId="0" xfId="0" applyNumberFormat="1" applyFont="1" applyAlignment="1">
      <alignment horizontal="left" vertical="top"/>
    </xf>
    <xf numFmtId="37" fontId="5" fillId="0" borderId="0" xfId="0" applyNumberFormat="1" applyFont="1" applyAlignment="1">
      <alignment horizontal="centerContinuous" vertical="center"/>
    </xf>
    <xf numFmtId="37" fontId="7" fillId="0" borderId="0" xfId="0" quotePrefix="1" applyNumberFormat="1" applyFont="1" applyAlignment="1">
      <alignment horizontal="center" vertical="center"/>
    </xf>
    <xf numFmtId="37" fontId="7" fillId="0" borderId="0" xfId="7" applyNumberFormat="1" applyFont="1" applyAlignment="1">
      <alignment horizontal="center" vertical="top"/>
    </xf>
    <xf numFmtId="37" fontId="5" fillId="0" borderId="0" xfId="7" applyNumberFormat="1" applyFont="1" applyAlignment="1">
      <alignment horizontal="center" vertical="top" wrapText="1"/>
    </xf>
    <xf numFmtId="37" fontId="11" fillId="0" borderId="0" xfId="0" applyNumberFormat="1" applyFont="1" applyAlignment="1">
      <alignment vertical="center"/>
    </xf>
    <xf numFmtId="14" fontId="5" fillId="0" borderId="0" xfId="0" applyNumberFormat="1" applyFont="1" applyAlignment="1">
      <alignment vertical="center"/>
    </xf>
    <xf numFmtId="37" fontId="5" fillId="0" borderId="0" xfId="5" applyNumberFormat="1" applyFont="1" applyAlignment="1">
      <alignment vertical="center"/>
    </xf>
    <xf numFmtId="37" fontId="14" fillId="0" borderId="0" xfId="0" applyNumberFormat="1" applyFont="1" applyAlignment="1">
      <alignment vertical="center"/>
    </xf>
    <xf numFmtId="37" fontId="4" fillId="0" borderId="0" xfId="0" quotePrefix="1" applyNumberFormat="1" applyFont="1" applyAlignment="1">
      <alignment horizontal="left" vertical="center"/>
    </xf>
    <xf numFmtId="41" fontId="5" fillId="0" borderId="3" xfId="0" applyNumberFormat="1" applyFont="1" applyBorder="1" applyAlignment="1">
      <alignment horizontal="right" vertical="center"/>
    </xf>
    <xf numFmtId="37" fontId="5" fillId="0" borderId="3" xfId="0" applyNumberFormat="1" applyFont="1" applyBorder="1" applyAlignment="1">
      <alignment horizontal="right" vertical="center"/>
    </xf>
    <xf numFmtId="37" fontId="5" fillId="0" borderId="2" xfId="0" applyNumberFormat="1" applyFont="1" applyBorder="1" applyAlignment="1">
      <alignment vertical="center"/>
    </xf>
    <xf numFmtId="164" fontId="5" fillId="0" borderId="0" xfId="0" applyNumberFormat="1" applyFont="1" applyAlignment="1">
      <alignment horizontal="right" vertical="center"/>
    </xf>
    <xf numFmtId="37" fontId="12" fillId="0" borderId="0" xfId="0" applyNumberFormat="1" applyFont="1" applyAlignment="1">
      <alignment vertical="center"/>
    </xf>
    <xf numFmtId="41" fontId="5" fillId="0" borderId="0" xfId="1" applyNumberFormat="1" applyFont="1" applyFill="1" applyAlignment="1">
      <alignment horizontal="right" vertical="center"/>
    </xf>
    <xf numFmtId="37" fontId="5" fillId="0" borderId="4" xfId="4" applyNumberFormat="1" applyFont="1" applyBorder="1" applyAlignment="1">
      <alignment horizontal="right" vertical="center"/>
    </xf>
    <xf numFmtId="43" fontId="5" fillId="0" borderId="0" xfId="1" applyFont="1" applyAlignment="1">
      <alignment vertical="center"/>
    </xf>
    <xf numFmtId="10" fontId="11" fillId="0" borderId="0" xfId="10" applyNumberFormat="1" applyFont="1" applyAlignment="1">
      <alignment vertical="center"/>
    </xf>
    <xf numFmtId="43" fontId="5" fillId="0" borderId="0" xfId="4" applyNumberFormat="1" applyFont="1" applyAlignment="1">
      <alignment vertical="center"/>
    </xf>
    <xf numFmtId="43" fontId="16" fillId="0" borderId="0" xfId="4" applyNumberFormat="1" applyFont="1" applyAlignment="1">
      <alignment vertical="center"/>
    </xf>
    <xf numFmtId="0" fontId="12" fillId="0" borderId="0" xfId="4" applyFont="1" applyAlignment="1">
      <alignment vertical="center"/>
    </xf>
    <xf numFmtId="43" fontId="5" fillId="0" borderId="2" xfId="1" applyFont="1" applyBorder="1" applyAlignment="1">
      <alignment horizontal="center" vertical="center"/>
    </xf>
    <xf numFmtId="43" fontId="5" fillId="0" borderId="5" xfId="1" applyFont="1" applyBorder="1" applyAlignment="1">
      <alignment horizontal="center" vertical="center"/>
    </xf>
    <xf numFmtId="43" fontId="5" fillId="0" borderId="0" xfId="1" applyFont="1" applyAlignment="1">
      <alignment horizontal="center" vertical="center"/>
    </xf>
    <xf numFmtId="41" fontId="5" fillId="0" borderId="0" xfId="11" applyNumberFormat="1" applyFont="1" applyAlignment="1">
      <alignment horizontal="right" vertical="center"/>
    </xf>
    <xf numFmtId="170" fontId="5" fillId="0" borderId="0" xfId="10" applyNumberFormat="1" applyFont="1" applyAlignment="1">
      <alignment vertical="center"/>
    </xf>
    <xf numFmtId="165" fontId="5" fillId="0" borderId="0" xfId="1" applyNumberFormat="1" applyFont="1" applyAlignment="1">
      <alignment vertical="center"/>
    </xf>
    <xf numFmtId="165" fontId="5" fillId="0" borderId="3" xfId="1" applyNumberFormat="1" applyFont="1" applyFill="1" applyBorder="1" applyAlignment="1">
      <alignment horizontal="center" vertical="center"/>
    </xf>
    <xf numFmtId="165" fontId="5" fillId="0" borderId="2" xfId="1" applyNumberFormat="1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center" vertical="center"/>
    </xf>
    <xf numFmtId="37" fontId="5" fillId="0" borderId="2" xfId="0" applyNumberFormat="1" applyFont="1" applyBorder="1" applyAlignment="1">
      <alignment horizontal="right" vertical="center"/>
    </xf>
    <xf numFmtId="171" fontId="11" fillId="0" borderId="0" xfId="0" applyNumberFormat="1" applyFont="1" applyAlignment="1">
      <alignment vertical="center"/>
    </xf>
    <xf numFmtId="166" fontId="10" fillId="0" borderId="0" xfId="4" quotePrefix="1" applyNumberFormat="1" applyFont="1" applyAlignment="1">
      <alignment horizontal="center"/>
    </xf>
    <xf numFmtId="168" fontId="5" fillId="0" borderId="2" xfId="4" applyNumberFormat="1" applyFont="1" applyBorder="1" applyAlignment="1">
      <alignment horizontal="center" vertical="center"/>
    </xf>
    <xf numFmtId="168" fontId="5" fillId="0" borderId="0" xfId="4" applyNumberFormat="1" applyFont="1" applyAlignment="1">
      <alignment horizontal="center" vertical="center"/>
    </xf>
    <xf numFmtId="0" fontId="5" fillId="0" borderId="0" xfId="4" applyFont="1" applyAlignment="1">
      <alignment horizontal="left" vertical="center"/>
    </xf>
    <xf numFmtId="0" fontId="10" fillId="0" borderId="0" xfId="4" applyFont="1" applyAlignment="1">
      <alignment horizontal="center" vertical="center"/>
    </xf>
    <xf numFmtId="0" fontId="10" fillId="0" borderId="0" xfId="4" applyFont="1" applyAlignment="1">
      <alignment horizontal="center"/>
    </xf>
    <xf numFmtId="168" fontId="5" fillId="0" borderId="0" xfId="1" applyNumberFormat="1" applyFont="1" applyFill="1" applyAlignment="1">
      <alignment horizontal="right" vertical="center"/>
    </xf>
    <xf numFmtId="10" fontId="12" fillId="0" borderId="0" xfId="10" applyNumberFormat="1" applyFont="1" applyFill="1" applyAlignment="1">
      <alignment vertical="center"/>
    </xf>
    <xf numFmtId="10" fontId="12" fillId="0" borderId="0" xfId="10" applyNumberFormat="1" applyFont="1" applyAlignment="1">
      <alignment vertical="center"/>
    </xf>
    <xf numFmtId="165" fontId="5" fillId="0" borderId="0" xfId="3" applyNumberFormat="1" applyFont="1" applyFill="1" applyAlignment="1">
      <alignment vertical="center"/>
    </xf>
    <xf numFmtId="0" fontId="10" fillId="0" borderId="0" xfId="4" quotePrefix="1" applyFont="1" applyAlignment="1">
      <alignment horizontal="center"/>
    </xf>
    <xf numFmtId="37" fontId="10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41" fontId="5" fillId="0" borderId="2" xfId="5" applyNumberFormat="1" applyFont="1" applyBorder="1" applyAlignment="1">
      <alignment vertical="center"/>
    </xf>
    <xf numFmtId="172" fontId="11" fillId="0" borderId="0" xfId="0" applyNumberFormat="1" applyFont="1" applyAlignment="1">
      <alignment vertical="center"/>
    </xf>
    <xf numFmtId="173" fontId="5" fillId="0" borderId="0" xfId="10" applyNumberFormat="1" applyFont="1" applyAlignment="1">
      <alignment horizontal="right" vertical="center"/>
    </xf>
    <xf numFmtId="43" fontId="5" fillId="2" borderId="0" xfId="1" applyFont="1" applyFill="1" applyAlignment="1">
      <alignment vertical="center"/>
    </xf>
    <xf numFmtId="174" fontId="11" fillId="0" borderId="0" xfId="1" applyNumberFormat="1" applyFont="1" applyFill="1" applyAlignment="1">
      <alignment vertical="center"/>
    </xf>
    <xf numFmtId="174" fontId="11" fillId="0" borderId="0" xfId="1" applyNumberFormat="1" applyFont="1" applyAlignment="1">
      <alignment vertical="center"/>
    </xf>
    <xf numFmtId="43" fontId="5" fillId="0" borderId="0" xfId="1" applyFont="1" applyAlignment="1">
      <alignment horizontal="right" vertical="center"/>
    </xf>
    <xf numFmtId="165" fontId="5" fillId="0" borderId="0" xfId="1" applyNumberFormat="1" applyFont="1" applyAlignment="1">
      <alignment horizontal="right" vertical="center"/>
    </xf>
    <xf numFmtId="165" fontId="5" fillId="0" borderId="0" xfId="1" applyNumberFormat="1" applyFont="1" applyFill="1" applyAlignment="1">
      <alignment horizontal="right" vertical="center"/>
    </xf>
    <xf numFmtId="165" fontId="5" fillId="0" borderId="0" xfId="1" applyNumberFormat="1" applyFont="1" applyAlignment="1">
      <alignment horizontal="centerContinuous" vertical="center"/>
    </xf>
    <xf numFmtId="165" fontId="5" fillId="0" borderId="0" xfId="3" applyNumberFormat="1" applyFont="1" applyAlignment="1">
      <alignment horizontal="right" vertical="center"/>
    </xf>
    <xf numFmtId="41" fontId="5" fillId="0" borderId="0" xfId="1" applyNumberFormat="1" applyFont="1" applyAlignment="1">
      <alignment horizontal="right" vertical="center"/>
    </xf>
    <xf numFmtId="43" fontId="17" fillId="0" borderId="0" xfId="1" applyFont="1" applyFill="1" applyAlignment="1">
      <alignment vertical="center"/>
    </xf>
    <xf numFmtId="0" fontId="4" fillId="0" borderId="0" xfId="4" applyFont="1" applyAlignment="1">
      <alignment horizontal="left" vertical="center"/>
    </xf>
    <xf numFmtId="0" fontId="5" fillId="0" borderId="2" xfId="4" quotePrefix="1" applyFont="1" applyBorder="1" applyAlignment="1">
      <alignment horizontal="center" vertical="center"/>
    </xf>
    <xf numFmtId="37" fontId="4" fillId="0" borderId="0" xfId="0" applyNumberFormat="1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37" fontId="4" fillId="0" borderId="0" xfId="0" applyNumberFormat="1" applyFont="1" applyFill="1" applyAlignment="1">
      <alignment horizontal="left" vertical="center"/>
    </xf>
    <xf numFmtId="37" fontId="5" fillId="0" borderId="0" xfId="0" applyNumberFormat="1" applyFont="1" applyFill="1" applyAlignment="1">
      <alignment horizontal="center" vertical="center"/>
    </xf>
    <xf numFmtId="37" fontId="6" fillId="0" borderId="0" xfId="0" applyNumberFormat="1" applyFont="1" applyFill="1" applyAlignment="1">
      <alignment horizontal="center" vertical="center"/>
    </xf>
    <xf numFmtId="37" fontId="5" fillId="0" borderId="0" xfId="0" applyNumberFormat="1" applyFont="1" applyFill="1" applyAlignment="1">
      <alignment horizontal="right" vertical="center"/>
    </xf>
    <xf numFmtId="37" fontId="5" fillId="0" borderId="0" xfId="0" applyNumberFormat="1" applyFont="1" applyFill="1" applyAlignment="1">
      <alignment vertical="center"/>
    </xf>
    <xf numFmtId="37" fontId="7" fillId="0" borderId="0" xfId="0" applyNumberFormat="1" applyFont="1" applyFill="1" applyAlignment="1">
      <alignment horizontal="center" vertical="center"/>
    </xf>
    <xf numFmtId="37" fontId="7" fillId="0" borderId="0" xfId="0" applyNumberFormat="1" applyFont="1" applyFill="1" applyAlignment="1">
      <alignment vertical="center"/>
    </xf>
    <xf numFmtId="0" fontId="8" fillId="0" borderId="0" xfId="7" quotePrefix="1" applyFont="1" applyFill="1" applyAlignment="1">
      <alignment horizontal="center" vertical="center"/>
    </xf>
    <xf numFmtId="37" fontId="4" fillId="0" borderId="0" xfId="0" applyNumberFormat="1" applyFont="1" applyFill="1" applyAlignment="1">
      <alignment vertical="center"/>
    </xf>
    <xf numFmtId="37" fontId="10" fillId="0" borderId="0" xfId="0" applyNumberFormat="1" applyFont="1" applyFill="1" applyAlignment="1">
      <alignment horizontal="left" vertical="center"/>
    </xf>
    <xf numFmtId="41" fontId="5" fillId="0" borderId="0" xfId="0" applyNumberFormat="1" applyFont="1" applyFill="1" applyAlignment="1">
      <alignment vertical="center"/>
    </xf>
    <xf numFmtId="41" fontId="5" fillId="0" borderId="0" xfId="0" applyNumberFormat="1" applyFont="1" applyFill="1" applyAlignment="1">
      <alignment horizontal="right" vertical="center"/>
    </xf>
    <xf numFmtId="37" fontId="5" fillId="0" borderId="0" xfId="0" quotePrefix="1" applyNumberFormat="1" applyFont="1" applyFill="1" applyAlignment="1">
      <alignment horizontal="left" vertical="center"/>
    </xf>
    <xf numFmtId="37" fontId="5" fillId="0" borderId="0" xfId="0" applyNumberFormat="1" applyFont="1" applyFill="1" applyAlignment="1">
      <alignment horizontal="left" vertical="center"/>
    </xf>
    <xf numFmtId="41" fontId="5" fillId="0" borderId="2" xfId="0" applyNumberFormat="1" applyFont="1" applyFill="1" applyBorder="1" applyAlignment="1">
      <alignment vertical="center"/>
    </xf>
    <xf numFmtId="41" fontId="5" fillId="0" borderId="1" xfId="0" applyNumberFormat="1" applyFont="1" applyFill="1" applyBorder="1" applyAlignment="1">
      <alignment vertical="center"/>
    </xf>
    <xf numFmtId="167" fontId="6" fillId="0" borderId="0" xfId="0" applyNumberFormat="1" applyFont="1" applyFill="1" applyAlignment="1">
      <alignment horizontal="center" vertical="center"/>
    </xf>
    <xf numFmtId="41" fontId="5" fillId="0" borderId="2" xfId="0" applyNumberFormat="1" applyFont="1" applyFill="1" applyBorder="1" applyAlignment="1">
      <alignment horizontal="right" vertical="center"/>
    </xf>
    <xf numFmtId="41" fontId="5" fillId="0" borderId="3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</cellXfs>
  <cellStyles count="12">
    <cellStyle name="Comma" xfId="1" builtinId="3"/>
    <cellStyle name="Comma 2" xfId="2" xr:uid="{00000000-0005-0000-0000-000001000000}"/>
    <cellStyle name="Comma 2 2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2 2 2" xfId="11" xr:uid="{EFDFD540-8A58-411F-BC98-F96043C97025}"/>
    <cellStyle name="Normal 3" xfId="6" xr:uid="{00000000-0005-0000-0000-000006000000}"/>
    <cellStyle name="Normal 3 2" xfId="7" xr:uid="{00000000-0005-0000-0000-000007000000}"/>
    <cellStyle name="Normal 4" xfId="8" xr:uid="{00000000-0005-0000-0000-000008000000}"/>
    <cellStyle name="Percent" xfId="10" builtinId="5"/>
    <cellStyle name="Percent 2" xfId="9" xr:uid="{00000000-0005-0000-0000-000009000000}"/>
  </cellStyles>
  <dxfs count="0"/>
  <tableStyles count="0" defaultTableStyle="TableStyleMedium9" defaultPivotStyle="PivotStyleLight16"/>
  <colors>
    <mruColors>
      <color rgb="FF0000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33"/>
  <sheetViews>
    <sheetView showGridLines="0" tabSelected="1" view="pageBreakPreview" zoomScale="88" zoomScaleNormal="80" zoomScaleSheetLayoutView="100" workbookViewId="0">
      <selection activeCell="O9" sqref="O9"/>
    </sheetView>
  </sheetViews>
  <sheetFormatPr defaultColWidth="9.28515625" defaultRowHeight="26.25" customHeight="1" x14ac:dyDescent="0.2"/>
  <cols>
    <col min="1" max="2" width="9.28515625" style="6"/>
    <col min="3" max="3" width="12.5703125" style="6" customWidth="1"/>
    <col min="4" max="4" width="18.28515625" style="6" customWidth="1"/>
    <col min="5" max="5" width="7" style="6" customWidth="1"/>
    <col min="6" max="6" width="8.7109375" style="7" customWidth="1"/>
    <col min="7" max="7" width="1.5703125" style="6" customWidth="1"/>
    <col min="8" max="8" width="15.42578125" style="10" customWidth="1"/>
    <col min="9" max="9" width="1.5703125" style="6" customWidth="1"/>
    <col min="10" max="10" width="15.42578125" style="10" customWidth="1"/>
    <col min="11" max="11" width="1.42578125" style="6" customWidth="1"/>
    <col min="12" max="12" width="15.28515625" style="6" bestFit="1" customWidth="1"/>
    <col min="13" max="13" width="13.7109375" style="6" bestFit="1" customWidth="1"/>
    <col min="14" max="14" width="12.42578125" style="6" bestFit="1" customWidth="1"/>
    <col min="15" max="15" width="11.5703125" style="6" bestFit="1" customWidth="1"/>
    <col min="16" max="16" width="12.42578125" style="6" bestFit="1" customWidth="1"/>
    <col min="17" max="17" width="2.42578125" style="6" customWidth="1"/>
    <col min="18" max="18" width="12.42578125" style="6" bestFit="1" customWidth="1"/>
    <col min="19" max="16384" width="9.28515625" style="6"/>
  </cols>
  <sheetData>
    <row r="1" spans="1:16" ht="26.25" customHeight="1" x14ac:dyDescent="0.2">
      <c r="A1" s="1" t="s">
        <v>0</v>
      </c>
      <c r="B1" s="1"/>
      <c r="C1" s="1"/>
      <c r="D1" s="1"/>
      <c r="E1" s="1"/>
      <c r="F1" s="1"/>
      <c r="G1" s="1"/>
      <c r="I1" s="1"/>
    </row>
    <row r="2" spans="1:16" ht="26.25" customHeight="1" x14ac:dyDescent="0.2">
      <c r="A2" s="1" t="s">
        <v>1</v>
      </c>
      <c r="B2" s="1"/>
      <c r="C2" s="1"/>
      <c r="D2" s="1"/>
      <c r="E2" s="1"/>
      <c r="F2" s="1"/>
      <c r="G2" s="1"/>
      <c r="H2" s="104"/>
      <c r="I2" s="1"/>
    </row>
    <row r="3" spans="1:16" ht="26.25" customHeight="1" x14ac:dyDescent="0.2">
      <c r="A3" s="59" t="s">
        <v>89</v>
      </c>
      <c r="B3" s="55"/>
      <c r="C3" s="55"/>
      <c r="D3" s="55"/>
      <c r="E3" s="55"/>
      <c r="F3" s="55"/>
      <c r="G3" s="55"/>
      <c r="H3" s="104"/>
      <c r="I3" s="55"/>
    </row>
    <row r="4" spans="1:16" ht="26.25" customHeight="1" x14ac:dyDescent="0.2">
      <c r="A4" s="55"/>
      <c r="B4" s="55"/>
      <c r="C4" s="55"/>
      <c r="D4" s="55"/>
      <c r="E4" s="55"/>
      <c r="F4" s="55"/>
      <c r="G4" s="55"/>
      <c r="H4" s="5"/>
      <c r="I4" s="55"/>
      <c r="J4" s="5" t="s">
        <v>2</v>
      </c>
    </row>
    <row r="5" spans="1:16" s="2" customFormat="1" ht="26.25" customHeight="1" x14ac:dyDescent="0.2">
      <c r="A5" s="60"/>
      <c r="B5" s="60"/>
      <c r="C5" s="60"/>
      <c r="D5" s="60"/>
      <c r="E5" s="60"/>
      <c r="F5" s="61" t="s">
        <v>3</v>
      </c>
      <c r="H5" s="61" t="s">
        <v>90</v>
      </c>
      <c r="J5" s="61" t="s">
        <v>75</v>
      </c>
    </row>
    <row r="6" spans="1:16" s="2" customFormat="1" ht="26.25" customHeight="1" x14ac:dyDescent="0.2">
      <c r="A6" s="1" t="s">
        <v>4</v>
      </c>
      <c r="I6" s="62"/>
      <c r="J6" s="63"/>
    </row>
    <row r="7" spans="1:16" s="2" customFormat="1" ht="26.25" customHeight="1" x14ac:dyDescent="0.2">
      <c r="A7" s="2" t="s">
        <v>5</v>
      </c>
      <c r="F7" s="22"/>
      <c r="H7" s="64"/>
      <c r="J7" s="64"/>
      <c r="M7" s="65"/>
      <c r="O7" s="8"/>
      <c r="P7" s="8"/>
    </row>
    <row r="8" spans="1:16" s="2" customFormat="1" ht="26.25" customHeight="1" x14ac:dyDescent="0.2">
      <c r="A8" s="66" t="s">
        <v>114</v>
      </c>
      <c r="F8" s="3">
        <v>7</v>
      </c>
      <c r="G8" s="3"/>
      <c r="H8" s="2">
        <v>2781200000</v>
      </c>
      <c r="I8" s="3"/>
      <c r="J8" s="2">
        <v>2728230000</v>
      </c>
      <c r="L8" s="56"/>
      <c r="N8" s="56"/>
    </row>
    <row r="9" spans="1:16" s="2" customFormat="1" ht="26.25" customHeight="1" x14ac:dyDescent="0.2">
      <c r="A9" s="2" t="s">
        <v>6</v>
      </c>
      <c r="F9" s="3"/>
      <c r="G9" s="3"/>
      <c r="I9" s="3"/>
      <c r="L9" s="56"/>
      <c r="N9" s="56"/>
    </row>
    <row r="10" spans="1:16" s="2" customFormat="1" ht="26.25" customHeight="1" x14ac:dyDescent="0.2">
      <c r="A10" s="66" t="s">
        <v>111</v>
      </c>
      <c r="F10" s="3">
        <v>7</v>
      </c>
      <c r="G10" s="3"/>
      <c r="H10" s="2">
        <v>68747532</v>
      </c>
      <c r="I10" s="3"/>
      <c r="J10" s="2">
        <v>64712363</v>
      </c>
      <c r="L10" s="56"/>
      <c r="N10" s="56"/>
    </row>
    <row r="11" spans="1:16" s="2" customFormat="1" ht="26.25" customHeight="1" x14ac:dyDescent="0.2">
      <c r="A11" s="4" t="s">
        <v>7</v>
      </c>
      <c r="F11" s="3">
        <v>8</v>
      </c>
      <c r="G11" s="3"/>
      <c r="H11" s="2">
        <v>7593877</v>
      </c>
      <c r="I11" s="3"/>
      <c r="J11" s="2">
        <v>7399620</v>
      </c>
      <c r="L11" s="56"/>
      <c r="M11" s="67"/>
      <c r="N11" s="56"/>
    </row>
    <row r="12" spans="1:16" s="2" customFormat="1" ht="26.25" customHeight="1" x14ac:dyDescent="0.2">
      <c r="A12" s="4" t="s">
        <v>8</v>
      </c>
      <c r="F12" s="3">
        <v>9</v>
      </c>
      <c r="G12" s="3"/>
      <c r="H12" s="126">
        <v>48909083</v>
      </c>
      <c r="I12" s="3"/>
      <c r="J12" s="2">
        <v>28961888</v>
      </c>
      <c r="L12" s="108"/>
      <c r="N12" s="117"/>
    </row>
    <row r="13" spans="1:16" s="2" customFormat="1" ht="26.25" customHeight="1" x14ac:dyDescent="0.2">
      <c r="A13" s="4" t="s">
        <v>9</v>
      </c>
      <c r="F13" s="3"/>
      <c r="G13" s="3"/>
      <c r="H13" s="2">
        <v>60</v>
      </c>
      <c r="I13" s="3"/>
      <c r="J13" s="2">
        <v>193</v>
      </c>
      <c r="L13" s="56"/>
      <c r="N13" s="56"/>
    </row>
    <row r="14" spans="1:16" s="2" customFormat="1" ht="26.25" customHeight="1" x14ac:dyDescent="0.2">
      <c r="A14" s="4" t="s">
        <v>10</v>
      </c>
      <c r="F14" s="3"/>
      <c r="G14" s="3"/>
      <c r="H14" s="71">
        <v>171185</v>
      </c>
      <c r="I14" s="3"/>
      <c r="J14" s="71">
        <v>171185</v>
      </c>
      <c r="L14" s="56"/>
      <c r="N14" s="56"/>
    </row>
    <row r="15" spans="1:16" s="2" customFormat="1" ht="26.25" customHeight="1" x14ac:dyDescent="0.2">
      <c r="A15" s="1" t="s">
        <v>11</v>
      </c>
      <c r="H15" s="90">
        <f>SUM(H8:H14)</f>
        <v>2906621737</v>
      </c>
      <c r="J15" s="90">
        <f>SUM(J8:J14)</f>
        <v>2829475249</v>
      </c>
    </row>
    <row r="16" spans="1:16" s="2" customFormat="1" ht="26.25" customHeight="1" x14ac:dyDescent="0.2">
      <c r="A16" s="1" t="s">
        <v>12</v>
      </c>
      <c r="J16" s="15"/>
    </row>
    <row r="17" spans="1:14" s="2" customFormat="1" ht="26.25" customHeight="1" x14ac:dyDescent="0.2">
      <c r="A17" s="2" t="s">
        <v>13</v>
      </c>
      <c r="H17" s="71">
        <v>2054369</v>
      </c>
      <c r="J17" s="16">
        <v>1749355</v>
      </c>
      <c r="L17" s="56"/>
      <c r="N17" s="56"/>
    </row>
    <row r="18" spans="1:14" s="2" customFormat="1" ht="26.25" customHeight="1" x14ac:dyDescent="0.2">
      <c r="A18" s="68" t="s">
        <v>14</v>
      </c>
      <c r="H18" s="90">
        <f>SUM(H17:H17)</f>
        <v>2054369</v>
      </c>
      <c r="J18" s="17">
        <f>SUM(J17:J17)</f>
        <v>1749355</v>
      </c>
    </row>
    <row r="19" spans="1:14" s="2" customFormat="1" ht="26.25" customHeight="1" thickBot="1" x14ac:dyDescent="0.25">
      <c r="A19" s="55" t="s">
        <v>15</v>
      </c>
      <c r="H19" s="70">
        <f>H15-H18</f>
        <v>2904567368</v>
      </c>
      <c r="J19" s="69">
        <f>J15-J18</f>
        <v>2827725894</v>
      </c>
    </row>
    <row r="20" spans="1:14" s="2" customFormat="1" ht="26.25" customHeight="1" thickTop="1" x14ac:dyDescent="0.2">
      <c r="A20" s="55" t="s">
        <v>15</v>
      </c>
      <c r="H20" s="5"/>
      <c r="J20" s="5"/>
    </row>
    <row r="21" spans="1:14" s="2" customFormat="1" ht="26.25" customHeight="1" x14ac:dyDescent="0.2">
      <c r="A21" s="4" t="s">
        <v>16</v>
      </c>
      <c r="H21" s="107"/>
      <c r="J21" s="5"/>
    </row>
    <row r="22" spans="1:14" s="2" customFormat="1" ht="26.25" customHeight="1" x14ac:dyDescent="0.2">
      <c r="A22" s="9" t="s">
        <v>112</v>
      </c>
      <c r="B22" s="103"/>
      <c r="C22" s="103"/>
      <c r="D22" s="103"/>
      <c r="F22" s="3"/>
      <c r="H22" s="5"/>
      <c r="J22" s="5"/>
    </row>
    <row r="23" spans="1:14" s="2" customFormat="1" ht="26.25" customHeight="1" thickBot="1" x14ac:dyDescent="0.25">
      <c r="A23" s="4" t="s">
        <v>113</v>
      </c>
      <c r="F23" s="3">
        <v>10</v>
      </c>
      <c r="H23" s="70">
        <v>2791600000</v>
      </c>
      <c r="J23" s="70">
        <v>2800000000</v>
      </c>
      <c r="L23" s="56"/>
      <c r="N23" s="56"/>
    </row>
    <row r="24" spans="1:14" s="2" customFormat="1" ht="26.25" customHeight="1" thickTop="1" x14ac:dyDescent="0.2">
      <c r="A24" s="2" t="s">
        <v>17</v>
      </c>
      <c r="F24" s="3"/>
      <c r="G24" s="3"/>
      <c r="H24" s="5">
        <f>+H23</f>
        <v>2791600000</v>
      </c>
      <c r="I24" s="3"/>
      <c r="J24" s="5">
        <f>+J23</f>
        <v>2800000000</v>
      </c>
      <c r="L24" s="56"/>
      <c r="N24" s="56"/>
    </row>
    <row r="25" spans="1:14" s="2" customFormat="1" ht="26.25" customHeight="1" x14ac:dyDescent="0.2">
      <c r="A25" s="4" t="s">
        <v>18</v>
      </c>
      <c r="F25" s="3">
        <v>11</v>
      </c>
      <c r="G25" s="3"/>
      <c r="H25" s="105">
        <v>112967368</v>
      </c>
      <c r="I25" s="3"/>
      <c r="J25" s="71">
        <v>27725894</v>
      </c>
      <c r="L25" s="56"/>
      <c r="N25" s="56"/>
    </row>
    <row r="26" spans="1:14" s="2" customFormat="1" ht="26.25" customHeight="1" thickBot="1" x14ac:dyDescent="0.25">
      <c r="A26" s="1" t="s">
        <v>15</v>
      </c>
      <c r="H26" s="69">
        <f>SUM(H24:H25)</f>
        <v>2904567368</v>
      </c>
      <c r="J26" s="69">
        <f>SUM(J24:J25)</f>
        <v>2827725894</v>
      </c>
    </row>
    <row r="27" spans="1:14" s="2" customFormat="1" ht="24" thickTop="1" x14ac:dyDescent="0.2">
      <c r="H27" s="74">
        <f>SUM(H26-H19)</f>
        <v>0</v>
      </c>
      <c r="I27" s="73"/>
      <c r="J27" s="74">
        <f>SUM(J26-J19)</f>
        <v>0</v>
      </c>
    </row>
    <row r="28" spans="1:14" s="2" customFormat="1" ht="26.25" customHeight="1" x14ac:dyDescent="0.2">
      <c r="A28" s="2" t="s">
        <v>73</v>
      </c>
      <c r="H28" s="72">
        <f>TRUNC(H26/H29,4)</f>
        <v>10.3734</v>
      </c>
      <c r="J28" s="72">
        <f>TRUNC(J26/J29,4)</f>
        <v>10.099</v>
      </c>
    </row>
    <row r="29" spans="1:14" s="2" customFormat="1" ht="26.25" customHeight="1" x14ac:dyDescent="0.2">
      <c r="A29" s="2" t="s">
        <v>72</v>
      </c>
      <c r="F29" s="5"/>
      <c r="G29" s="5"/>
      <c r="H29" s="5">
        <v>280000000</v>
      </c>
      <c r="I29" s="5"/>
      <c r="J29" s="5">
        <v>280000000</v>
      </c>
    </row>
    <row r="30" spans="1:14" ht="21.75" customHeight="1" x14ac:dyDescent="0.2">
      <c r="A30" s="2"/>
      <c r="B30" s="2"/>
      <c r="C30" s="2"/>
      <c r="D30" s="2"/>
      <c r="E30" s="2"/>
      <c r="F30" s="2"/>
      <c r="G30" s="2"/>
      <c r="H30" s="106"/>
      <c r="I30" s="2"/>
    </row>
    <row r="31" spans="1:14" ht="26.25" customHeight="1" x14ac:dyDescent="0.2">
      <c r="A31" s="23" t="s">
        <v>19</v>
      </c>
      <c r="B31" s="2"/>
      <c r="C31" s="2"/>
      <c r="D31" s="2"/>
      <c r="E31" s="2"/>
      <c r="F31" s="2"/>
      <c r="G31" s="2"/>
      <c r="H31" s="109"/>
      <c r="I31" s="77"/>
      <c r="J31" s="110"/>
      <c r="K31" s="77"/>
    </row>
    <row r="32" spans="1:14" ht="27" customHeight="1" x14ac:dyDescent="0.2"/>
    <row r="33" spans="10:10" ht="26.25" customHeight="1" x14ac:dyDescent="0.2">
      <c r="J33" s="91"/>
    </row>
  </sheetData>
  <phoneticPr fontId="2" type="noConversion"/>
  <pageMargins left="0.78740157480314965" right="0.39370078740157483" top="0.78740157480314965" bottom="0.39370078740157483" header="0.31496062992125984" footer="0.31496062992125984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K41"/>
  <sheetViews>
    <sheetView showGridLines="0" view="pageBreakPreview" zoomScale="75" zoomScaleNormal="65" zoomScaleSheetLayoutView="70" workbookViewId="0">
      <selection activeCell="K24" sqref="K24"/>
    </sheetView>
  </sheetViews>
  <sheetFormatPr defaultColWidth="9.28515625" defaultRowHeight="24" customHeight="1" x14ac:dyDescent="0.2"/>
  <cols>
    <col min="1" max="1" width="3.28515625" style="24" customWidth="1"/>
    <col min="2" max="2" width="47.140625" style="24" customWidth="1"/>
    <col min="3" max="3" width="17.42578125" style="24" customWidth="1"/>
    <col min="4" max="4" width="19" style="24" customWidth="1"/>
    <col min="5" max="5" width="3.42578125" style="24" customWidth="1"/>
    <col min="6" max="6" width="1.7109375" style="24" customWidth="1"/>
    <col min="7" max="7" width="16.7109375" style="24" bestFit="1" customWidth="1"/>
    <col min="8" max="8" width="1.7109375" style="24" customWidth="1"/>
    <col min="9" max="9" width="17.5703125" style="76" bestFit="1" customWidth="1"/>
    <col min="10" max="10" width="1.7109375" style="24" customWidth="1"/>
    <col min="11" max="11" width="15.5703125" style="24" customWidth="1"/>
    <col min="12" max="12" width="1.7109375" style="24" customWidth="1"/>
    <col min="13" max="13" width="15.5703125" style="24" customWidth="1"/>
    <col min="14" max="14" width="1.7109375" style="24" customWidth="1"/>
    <col min="15" max="15" width="15.5703125" style="24" customWidth="1"/>
    <col min="16" max="16" width="1.7109375" style="24" customWidth="1"/>
    <col min="17" max="17" width="15.5703125" style="24" customWidth="1"/>
    <col min="18" max="18" width="9.28515625" style="24"/>
    <col min="19" max="19" width="19.28515625" style="24" customWidth="1"/>
    <col min="20" max="16384" width="9.28515625" style="24"/>
  </cols>
  <sheetData>
    <row r="1" spans="1:21" ht="24" customHeight="1" x14ac:dyDescent="0.2">
      <c r="A1" s="118" t="s">
        <v>0</v>
      </c>
      <c r="B1" s="118"/>
      <c r="C1" s="118"/>
      <c r="D1" s="118"/>
      <c r="E1" s="118"/>
      <c r="F1" s="118"/>
    </row>
    <row r="2" spans="1:21" ht="24" customHeight="1" x14ac:dyDescent="0.2">
      <c r="A2" s="118" t="s">
        <v>20</v>
      </c>
      <c r="B2" s="118"/>
      <c r="C2" s="118"/>
      <c r="D2" s="118"/>
      <c r="E2" s="118"/>
      <c r="F2" s="118"/>
    </row>
    <row r="3" spans="1:21" ht="24" customHeight="1" x14ac:dyDescent="0.2">
      <c r="A3" s="118" t="s">
        <v>89</v>
      </c>
      <c r="B3" s="118"/>
      <c r="C3" s="118"/>
      <c r="D3" s="118"/>
      <c r="E3" s="118"/>
      <c r="F3" s="118"/>
    </row>
    <row r="4" spans="1:21" ht="24" customHeight="1" x14ac:dyDescent="0.2">
      <c r="A4" s="25" t="s">
        <v>21</v>
      </c>
      <c r="B4" s="25"/>
      <c r="C4" s="25"/>
      <c r="D4" s="25"/>
      <c r="E4" s="25"/>
      <c r="F4" s="25"/>
    </row>
    <row r="5" spans="1:21" ht="24" customHeight="1" x14ac:dyDescent="0.2">
      <c r="A5" s="25"/>
      <c r="B5" s="25"/>
      <c r="C5" s="25"/>
      <c r="D5" s="25"/>
      <c r="E5" s="25"/>
      <c r="F5" s="25"/>
      <c r="G5" s="119" t="s">
        <v>90</v>
      </c>
      <c r="H5" s="119"/>
      <c r="I5" s="119"/>
      <c r="J5" s="119"/>
      <c r="K5" s="119"/>
      <c r="M5" s="119">
        <v>2567</v>
      </c>
      <c r="N5" s="119"/>
      <c r="O5" s="119"/>
      <c r="P5" s="119"/>
      <c r="Q5" s="119"/>
    </row>
    <row r="6" spans="1:21" ht="24" customHeight="1" x14ac:dyDescent="0.2">
      <c r="A6" s="29"/>
      <c r="B6" s="29"/>
      <c r="C6" s="29"/>
      <c r="D6" s="29"/>
      <c r="E6" s="29"/>
      <c r="F6" s="29"/>
      <c r="G6" s="28"/>
      <c r="H6" s="28"/>
      <c r="I6" s="28"/>
      <c r="K6" s="28" t="s">
        <v>22</v>
      </c>
      <c r="M6" s="28"/>
      <c r="N6" s="28"/>
      <c r="O6" s="28"/>
      <c r="Q6" s="28" t="s">
        <v>22</v>
      </c>
    </row>
    <row r="7" spans="1:21" ht="24" customHeight="1" x14ac:dyDescent="0.2">
      <c r="A7" s="29"/>
      <c r="B7" s="29"/>
      <c r="C7" s="29"/>
      <c r="D7" s="29"/>
      <c r="E7" s="29"/>
      <c r="F7" s="29"/>
      <c r="G7" s="30" t="s">
        <v>23</v>
      </c>
      <c r="I7" s="81" t="s">
        <v>24</v>
      </c>
      <c r="K7" s="33" t="s">
        <v>25</v>
      </c>
      <c r="M7" s="30" t="s">
        <v>23</v>
      </c>
      <c r="O7" s="30" t="s">
        <v>24</v>
      </c>
      <c r="Q7" s="33" t="s">
        <v>25</v>
      </c>
    </row>
    <row r="8" spans="1:21" ht="24" customHeight="1" x14ac:dyDescent="0.2">
      <c r="A8" s="29"/>
      <c r="B8" s="29"/>
      <c r="C8" s="29"/>
      <c r="D8" s="29"/>
      <c r="E8" s="29"/>
      <c r="F8" s="29"/>
      <c r="G8" s="29" t="s">
        <v>26</v>
      </c>
      <c r="H8" s="27"/>
      <c r="I8" s="82" t="s">
        <v>26</v>
      </c>
      <c r="K8" s="28" t="s">
        <v>27</v>
      </c>
      <c r="M8" s="29" t="s">
        <v>26</v>
      </c>
      <c r="N8" s="27"/>
      <c r="O8" s="43" t="s">
        <v>26</v>
      </c>
      <c r="Q8" s="28" t="s">
        <v>27</v>
      </c>
    </row>
    <row r="9" spans="1:21" ht="24" customHeight="1" x14ac:dyDescent="0.2">
      <c r="A9" s="35" t="s">
        <v>28</v>
      </c>
      <c r="B9" s="29"/>
      <c r="C9" s="29"/>
      <c r="D9" s="29"/>
      <c r="E9" s="29"/>
      <c r="F9" s="29"/>
      <c r="G9" s="28"/>
      <c r="M9" s="28"/>
    </row>
    <row r="10" spans="1:21" ht="24" customHeight="1" x14ac:dyDescent="0.2">
      <c r="A10" s="24" t="s">
        <v>29</v>
      </c>
      <c r="B10" s="29"/>
      <c r="C10" s="29"/>
      <c r="D10" s="29"/>
      <c r="E10" s="29"/>
      <c r="F10" s="29"/>
      <c r="G10" s="28"/>
      <c r="M10" s="28"/>
    </row>
    <row r="11" spans="1:21" ht="24" customHeight="1" x14ac:dyDescent="0.2">
      <c r="A11" s="29"/>
      <c r="B11" s="36" t="s">
        <v>117</v>
      </c>
      <c r="C11" s="29"/>
      <c r="D11" s="29"/>
      <c r="E11" s="29"/>
      <c r="F11" s="29"/>
      <c r="G11" s="53"/>
      <c r="M11" s="28"/>
    </row>
    <row r="12" spans="1:21" ht="24" customHeight="1" x14ac:dyDescent="0.2">
      <c r="A12" s="29"/>
      <c r="B12" s="24" t="s">
        <v>118</v>
      </c>
      <c r="C12" s="29"/>
      <c r="D12" s="29"/>
      <c r="E12" s="29"/>
      <c r="F12" s="29"/>
      <c r="G12" s="53">
        <v>2328980072</v>
      </c>
      <c r="H12" s="26"/>
      <c r="I12" s="88">
        <v>2781200000</v>
      </c>
      <c r="K12" s="81">
        <f>ROUND(I12/I30%,2)</f>
        <v>97.59</v>
      </c>
      <c r="M12" s="37">
        <v>2407964658</v>
      </c>
      <c r="N12" s="26"/>
      <c r="O12" s="88">
        <v>2728230000</v>
      </c>
      <c r="Q12" s="93">
        <v>97.68</v>
      </c>
      <c r="R12" s="80"/>
      <c r="S12" s="80"/>
      <c r="T12" s="80"/>
      <c r="U12" s="79"/>
    </row>
    <row r="13" spans="1:21" ht="24" customHeight="1" thickBot="1" x14ac:dyDescent="0.25">
      <c r="A13" s="35" t="s">
        <v>30</v>
      </c>
      <c r="B13" s="29"/>
      <c r="C13" s="29"/>
      <c r="D13" s="29"/>
      <c r="E13" s="29"/>
      <c r="F13" s="29"/>
      <c r="G13" s="57">
        <f>SUM(G12)</f>
        <v>2328980072</v>
      </c>
      <c r="H13" s="26"/>
      <c r="I13" s="89">
        <f>SUM(I12)</f>
        <v>2781200000</v>
      </c>
      <c r="J13" s="45"/>
      <c r="K13" s="48">
        <f>SUM(K12)</f>
        <v>97.59</v>
      </c>
      <c r="L13" s="45"/>
      <c r="M13" s="75">
        <f>SUM(M12)</f>
        <v>2407964658</v>
      </c>
      <c r="N13" s="26"/>
      <c r="O13" s="44">
        <f>SUM(O12)</f>
        <v>2728230000</v>
      </c>
      <c r="P13" s="45"/>
      <c r="Q13" s="48">
        <f>SUM(Q12)</f>
        <v>97.68</v>
      </c>
    </row>
    <row r="14" spans="1:21" ht="15" customHeight="1" thickTop="1" x14ac:dyDescent="0.2">
      <c r="A14" s="35"/>
      <c r="B14" s="29"/>
      <c r="C14" s="29"/>
      <c r="D14" s="29"/>
      <c r="E14" s="29"/>
      <c r="F14" s="29"/>
      <c r="G14" s="26"/>
      <c r="H14" s="26"/>
      <c r="I14" s="83"/>
      <c r="M14" s="26"/>
      <c r="N14" s="26"/>
      <c r="O14" s="26"/>
    </row>
    <row r="15" spans="1:21" ht="24" customHeight="1" x14ac:dyDescent="0.2">
      <c r="B15" s="29"/>
      <c r="C15" s="29"/>
      <c r="D15" s="29"/>
      <c r="E15" s="25"/>
      <c r="F15" s="25"/>
      <c r="G15" s="26"/>
      <c r="H15" s="29"/>
      <c r="J15" s="29"/>
      <c r="K15" s="29" t="s">
        <v>22</v>
      </c>
      <c r="L15" s="29"/>
      <c r="M15" s="26"/>
      <c r="N15" s="29"/>
      <c r="P15" s="29"/>
      <c r="Q15" s="29" t="s">
        <v>22</v>
      </c>
    </row>
    <row r="16" spans="1:21" ht="24" customHeight="1" x14ac:dyDescent="0.2">
      <c r="B16" s="29"/>
      <c r="C16" s="29"/>
      <c r="F16" s="31"/>
      <c r="G16" s="30" t="s">
        <v>31</v>
      </c>
      <c r="H16" s="41"/>
      <c r="I16" s="81" t="s">
        <v>24</v>
      </c>
      <c r="J16" s="32"/>
      <c r="K16" s="40" t="s">
        <v>25</v>
      </c>
      <c r="L16" s="32"/>
      <c r="M16" s="30" t="s">
        <v>31</v>
      </c>
      <c r="N16" s="41"/>
      <c r="O16" s="30" t="s">
        <v>24</v>
      </c>
      <c r="P16" s="32"/>
      <c r="Q16" s="40" t="s">
        <v>25</v>
      </c>
    </row>
    <row r="17" spans="1:37" ht="24" customHeight="1" x14ac:dyDescent="0.2">
      <c r="A17" s="35"/>
      <c r="B17" s="29"/>
      <c r="C17" s="29"/>
      <c r="D17" s="29"/>
      <c r="E17" s="29"/>
      <c r="F17" s="34"/>
      <c r="G17" s="26" t="s">
        <v>26</v>
      </c>
      <c r="H17" s="34"/>
      <c r="I17" s="83" t="s">
        <v>26</v>
      </c>
      <c r="J17" s="26"/>
      <c r="K17" s="29" t="s">
        <v>27</v>
      </c>
      <c r="L17" s="26"/>
      <c r="M17" s="26" t="s">
        <v>26</v>
      </c>
      <c r="N17" s="34"/>
      <c r="O17" s="26" t="s">
        <v>26</v>
      </c>
      <c r="P17" s="26"/>
      <c r="Q17" s="29" t="s">
        <v>27</v>
      </c>
    </row>
    <row r="18" spans="1:37" ht="24" customHeight="1" x14ac:dyDescent="0.2">
      <c r="A18" s="35" t="s">
        <v>32</v>
      </c>
      <c r="B18" s="29"/>
      <c r="C18" s="29"/>
      <c r="D18" s="29"/>
      <c r="E18" s="29"/>
      <c r="F18" s="34"/>
      <c r="G18" s="26"/>
      <c r="H18" s="29"/>
      <c r="I18" s="83"/>
      <c r="J18" s="26"/>
      <c r="K18" s="29"/>
      <c r="L18" s="26"/>
      <c r="M18" s="26"/>
      <c r="N18" s="29"/>
      <c r="O18" s="26"/>
      <c r="P18" s="26"/>
      <c r="Q18" s="29"/>
    </row>
    <row r="19" spans="1:37" ht="24" customHeight="1" x14ac:dyDescent="0.2">
      <c r="A19" s="35" t="s">
        <v>33</v>
      </c>
      <c r="B19" s="29"/>
      <c r="C19" s="29"/>
      <c r="D19" s="41" t="s">
        <v>34</v>
      </c>
      <c r="E19" s="29"/>
      <c r="F19" s="34"/>
      <c r="G19" s="83"/>
      <c r="H19" s="29"/>
      <c r="I19" s="83"/>
      <c r="J19" s="26"/>
      <c r="K19" s="29"/>
      <c r="L19" s="26"/>
      <c r="M19" s="26"/>
      <c r="N19" s="29"/>
      <c r="O19" s="26"/>
      <c r="P19" s="26"/>
      <c r="Q19" s="29"/>
    </row>
    <row r="20" spans="1:37" ht="24" customHeight="1" x14ac:dyDescent="0.5">
      <c r="A20" s="35"/>
      <c r="B20" s="36" t="s">
        <v>80</v>
      </c>
      <c r="C20" s="92" t="s">
        <v>76</v>
      </c>
      <c r="D20" s="49" t="s">
        <v>78</v>
      </c>
      <c r="F20" s="53"/>
      <c r="G20" s="112" t="s">
        <v>103</v>
      </c>
      <c r="H20" s="112"/>
      <c r="I20" s="113">
        <v>0</v>
      </c>
      <c r="J20" s="39"/>
      <c r="K20" s="98">
        <v>0</v>
      </c>
      <c r="L20" s="54"/>
      <c r="M20" s="53">
        <v>10000000</v>
      </c>
      <c r="N20" s="54"/>
      <c r="O20" s="53">
        <v>9971996</v>
      </c>
      <c r="P20" s="53"/>
      <c r="Q20" s="94">
        <v>0.36</v>
      </c>
      <c r="S20" s="85"/>
      <c r="T20" s="27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</row>
    <row r="21" spans="1:37" ht="24" customHeight="1" x14ac:dyDescent="0.5">
      <c r="A21" s="35"/>
      <c r="B21" s="36" t="s">
        <v>81</v>
      </c>
      <c r="C21" s="92" t="s">
        <v>77</v>
      </c>
      <c r="D21" s="49" t="s">
        <v>79</v>
      </c>
      <c r="F21" s="53"/>
      <c r="G21" s="112" t="s">
        <v>103</v>
      </c>
      <c r="H21" s="112"/>
      <c r="I21" s="113">
        <v>0</v>
      </c>
      <c r="J21" s="39"/>
      <c r="K21" s="98">
        <v>0</v>
      </c>
      <c r="L21" s="54"/>
      <c r="M21" s="53">
        <v>15000000</v>
      </c>
      <c r="N21" s="54"/>
      <c r="O21" s="53">
        <v>14940504</v>
      </c>
      <c r="P21" s="53"/>
      <c r="Q21" s="94">
        <v>0.54</v>
      </c>
      <c r="S21" s="85"/>
      <c r="T21" s="27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</row>
    <row r="22" spans="1:37" ht="24" customHeight="1" x14ac:dyDescent="0.5">
      <c r="A22" s="35"/>
      <c r="B22" s="36" t="s">
        <v>100</v>
      </c>
      <c r="C22" s="92" t="s">
        <v>94</v>
      </c>
      <c r="D22" s="49" t="s">
        <v>97</v>
      </c>
      <c r="F22" s="53"/>
      <c r="G22" s="112">
        <v>25000000</v>
      </c>
      <c r="H22" s="112"/>
      <c r="I22" s="112">
        <v>24959205</v>
      </c>
      <c r="J22" s="53"/>
      <c r="K22" s="94">
        <f>ROUND(I22/$I$30%,2)</f>
        <v>0.88</v>
      </c>
      <c r="L22" s="54"/>
      <c r="M22" s="116">
        <v>0</v>
      </c>
      <c r="N22" s="54"/>
      <c r="O22" s="116">
        <v>0</v>
      </c>
      <c r="P22" s="53"/>
      <c r="Q22" s="74">
        <v>0</v>
      </c>
      <c r="S22" s="99"/>
      <c r="T22" s="100"/>
      <c r="AA22" s="101"/>
      <c r="AB22" s="101"/>
      <c r="AC22" s="101"/>
      <c r="AD22" s="101"/>
      <c r="AE22" s="101"/>
      <c r="AF22" s="101"/>
      <c r="AG22" s="101"/>
      <c r="AH22" s="101"/>
      <c r="AI22" s="101"/>
      <c r="AJ22" s="101"/>
      <c r="AK22" s="101"/>
    </row>
    <row r="23" spans="1:37" ht="24" customHeight="1" x14ac:dyDescent="0.5">
      <c r="A23" s="35"/>
      <c r="B23" s="36" t="s">
        <v>101</v>
      </c>
      <c r="C23" s="92" t="s">
        <v>95</v>
      </c>
      <c r="D23" s="49" t="s">
        <v>98</v>
      </c>
      <c r="F23" s="53"/>
      <c r="G23" s="112">
        <v>4000000</v>
      </c>
      <c r="H23" s="112"/>
      <c r="I23" s="112">
        <v>3990679</v>
      </c>
      <c r="J23" s="53"/>
      <c r="K23" s="94">
        <f>ROUND(I23/$I$30%,2)</f>
        <v>0.14000000000000001</v>
      </c>
      <c r="L23" s="54"/>
      <c r="M23" s="116">
        <v>0</v>
      </c>
      <c r="N23" s="54"/>
      <c r="O23" s="116">
        <v>0</v>
      </c>
      <c r="P23" s="53"/>
      <c r="Q23" s="74">
        <v>0</v>
      </c>
      <c r="S23" s="99"/>
      <c r="T23" s="100"/>
      <c r="AA23" s="101"/>
      <c r="AB23" s="101"/>
      <c r="AC23" s="101"/>
      <c r="AD23" s="101"/>
      <c r="AE23" s="101"/>
      <c r="AF23" s="101"/>
      <c r="AG23" s="101"/>
      <c r="AH23" s="101"/>
      <c r="AI23" s="101"/>
      <c r="AJ23" s="101"/>
      <c r="AK23" s="101"/>
    </row>
    <row r="24" spans="1:37" ht="24" customHeight="1" x14ac:dyDescent="0.5">
      <c r="A24" s="35"/>
      <c r="B24" s="36" t="s">
        <v>102</v>
      </c>
      <c r="C24" s="92" t="s">
        <v>96</v>
      </c>
      <c r="D24" s="49" t="s">
        <v>99</v>
      </c>
      <c r="F24" s="53"/>
      <c r="G24" s="112">
        <v>15000000</v>
      </c>
      <c r="H24" s="112"/>
      <c r="I24" s="112">
        <v>14874795</v>
      </c>
      <c r="J24" s="53"/>
      <c r="K24" s="94">
        <f>ROUND(I24/$I$30%,2)</f>
        <v>0.52</v>
      </c>
      <c r="L24" s="54"/>
      <c r="M24" s="116">
        <v>0</v>
      </c>
      <c r="N24" s="54"/>
      <c r="O24" s="116">
        <v>0</v>
      </c>
      <c r="P24" s="53"/>
      <c r="Q24" s="74">
        <v>0</v>
      </c>
      <c r="S24" s="99"/>
      <c r="T24" s="100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</row>
    <row r="25" spans="1:37" ht="24" customHeight="1" x14ac:dyDescent="0.2">
      <c r="A25" s="35" t="s">
        <v>35</v>
      </c>
      <c r="B25" s="95"/>
      <c r="C25" s="96"/>
      <c r="D25" s="49"/>
      <c r="E25" s="29"/>
      <c r="F25" s="29"/>
      <c r="G25" s="113"/>
      <c r="H25" s="112"/>
      <c r="I25" s="113"/>
      <c r="J25" s="53"/>
      <c r="K25" s="54"/>
      <c r="L25" s="53"/>
      <c r="M25" s="111"/>
      <c r="N25" s="54"/>
      <c r="O25" s="111"/>
      <c r="P25" s="53"/>
      <c r="Q25" s="54"/>
      <c r="U25" s="78"/>
    </row>
    <row r="26" spans="1:37" ht="24" customHeight="1" x14ac:dyDescent="0.5">
      <c r="A26" s="35"/>
      <c r="B26" s="95" t="s">
        <v>92</v>
      </c>
      <c r="C26" s="97" t="s">
        <v>82</v>
      </c>
      <c r="D26" s="49" t="s">
        <v>84</v>
      </c>
      <c r="F26" s="53"/>
      <c r="G26" s="113">
        <v>0</v>
      </c>
      <c r="H26" s="114"/>
      <c r="I26" s="113">
        <v>0</v>
      </c>
      <c r="J26" s="39"/>
      <c r="K26" s="98">
        <v>0</v>
      </c>
      <c r="L26" s="54"/>
      <c r="M26" s="115">
        <v>25000000</v>
      </c>
      <c r="N26" s="47"/>
      <c r="O26" s="84">
        <v>24899907</v>
      </c>
      <c r="P26" s="26"/>
      <c r="Q26" s="94">
        <v>0.89</v>
      </c>
      <c r="S26" s="99"/>
      <c r="T26" s="100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</row>
    <row r="27" spans="1:37" ht="24" customHeight="1" x14ac:dyDescent="0.5">
      <c r="A27" s="35"/>
      <c r="B27" s="95" t="s">
        <v>93</v>
      </c>
      <c r="C27" s="97" t="s">
        <v>83</v>
      </c>
      <c r="D27" s="49" t="s">
        <v>85</v>
      </c>
      <c r="F27" s="53"/>
      <c r="G27" s="113">
        <v>0</v>
      </c>
      <c r="H27" s="114"/>
      <c r="I27" s="113">
        <v>0</v>
      </c>
      <c r="J27" s="39"/>
      <c r="K27" s="98">
        <v>0</v>
      </c>
      <c r="L27" s="54"/>
      <c r="M27" s="115">
        <v>15000000</v>
      </c>
      <c r="N27" s="47"/>
      <c r="O27" s="84">
        <v>14899956</v>
      </c>
      <c r="P27" s="26"/>
      <c r="Q27" s="94">
        <v>0.53</v>
      </c>
      <c r="S27" s="99"/>
      <c r="T27" s="100"/>
      <c r="AA27" s="101"/>
      <c r="AB27" s="101"/>
      <c r="AC27" s="101"/>
      <c r="AD27" s="101"/>
      <c r="AE27" s="101"/>
      <c r="AF27" s="101"/>
      <c r="AG27" s="101"/>
      <c r="AH27" s="101"/>
      <c r="AI27" s="101"/>
      <c r="AJ27" s="101"/>
      <c r="AK27" s="101"/>
    </row>
    <row r="28" spans="1:37" ht="24" customHeight="1" x14ac:dyDescent="0.5">
      <c r="A28" s="35"/>
      <c r="B28" s="95" t="s">
        <v>104</v>
      </c>
      <c r="C28" s="102" t="s">
        <v>105</v>
      </c>
      <c r="D28" s="49" t="s">
        <v>106</v>
      </c>
      <c r="F28" s="53"/>
      <c r="G28" s="112">
        <v>25000000</v>
      </c>
      <c r="H28" s="114"/>
      <c r="I28" s="112">
        <v>24922853</v>
      </c>
      <c r="J28" s="26"/>
      <c r="K28" s="94">
        <f>ROUND(I28/$I$30%,2)</f>
        <v>0.87</v>
      </c>
      <c r="L28" s="54"/>
      <c r="M28" s="116">
        <v>0</v>
      </c>
      <c r="N28" s="47"/>
      <c r="O28" s="116">
        <v>0</v>
      </c>
      <c r="P28" s="26"/>
      <c r="Q28" s="74">
        <v>0</v>
      </c>
      <c r="S28" s="99"/>
      <c r="T28" s="100"/>
      <c r="AA28" s="101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</row>
    <row r="29" spans="1:37" ht="24" customHeight="1" thickBot="1" x14ac:dyDescent="0.25">
      <c r="A29" s="35" t="s">
        <v>36</v>
      </c>
      <c r="B29" s="29"/>
      <c r="C29" s="29"/>
      <c r="D29" s="29"/>
      <c r="E29" s="29"/>
      <c r="F29" s="29"/>
      <c r="G29" s="58">
        <f>SUM(G20:G28)</f>
        <v>69000000</v>
      </c>
      <c r="H29" s="47"/>
      <c r="I29" s="44">
        <f>SUM(I20:I28)</f>
        <v>68747532</v>
      </c>
      <c r="J29" s="26"/>
      <c r="K29" s="48">
        <f>SUM(K20:K28)</f>
        <v>2.41</v>
      </c>
      <c r="L29" s="26"/>
      <c r="M29" s="58">
        <f>SUM(M20:M28)</f>
        <v>65000000</v>
      </c>
      <c r="N29" s="38"/>
      <c r="O29" s="44">
        <f>SUM(O20:O28)</f>
        <v>64712363</v>
      </c>
      <c r="P29" s="26"/>
      <c r="Q29" s="48">
        <f>SUM(Q20:Q28)</f>
        <v>2.3200000000000003</v>
      </c>
      <c r="S29" s="80"/>
      <c r="U29" s="78"/>
    </row>
    <row r="30" spans="1:37" ht="24" customHeight="1" thickTop="1" thickBot="1" x14ac:dyDescent="0.25">
      <c r="A30" s="35" t="s">
        <v>37</v>
      </c>
      <c r="B30" s="29"/>
      <c r="C30" s="29"/>
      <c r="D30" s="29"/>
      <c r="E30" s="29"/>
      <c r="F30" s="29"/>
      <c r="G30" s="52"/>
      <c r="H30" s="47"/>
      <c r="I30" s="87">
        <f>I13+I29</f>
        <v>2849947532</v>
      </c>
      <c r="J30" s="26"/>
      <c r="K30" s="50">
        <f>K13+K29</f>
        <v>100</v>
      </c>
      <c r="L30" s="39"/>
      <c r="M30" s="52"/>
      <c r="N30" s="47"/>
      <c r="O30" s="46">
        <f>O13+O29</f>
        <v>2792942363</v>
      </c>
      <c r="P30" s="39"/>
      <c r="Q30" s="50">
        <f>Q13+Q29</f>
        <v>100</v>
      </c>
      <c r="U30" s="78"/>
    </row>
    <row r="31" spans="1:37" ht="17.25" customHeight="1" thickTop="1" x14ac:dyDescent="0.2">
      <c r="A31" s="35"/>
      <c r="B31" s="29"/>
      <c r="C31" s="29"/>
      <c r="D31" s="29"/>
      <c r="E31" s="29"/>
      <c r="F31" s="29"/>
      <c r="G31" s="39"/>
      <c r="H31" s="38"/>
      <c r="I31" s="83">
        <f>+I30-BS!H8-BS!H10</f>
        <v>0</v>
      </c>
      <c r="J31" s="26"/>
      <c r="K31" s="42"/>
      <c r="L31" s="26"/>
      <c r="M31" s="39"/>
      <c r="N31" s="38"/>
      <c r="O31" s="39">
        <f>+O30-BS!J8-BS!J10</f>
        <v>0</v>
      </c>
      <c r="P31" s="26"/>
      <c r="Q31" s="42"/>
    </row>
    <row r="32" spans="1:37" ht="24" customHeight="1" x14ac:dyDescent="0.2">
      <c r="A32" s="23" t="s">
        <v>19</v>
      </c>
      <c r="B32" s="29"/>
      <c r="C32" s="29"/>
      <c r="D32" s="26"/>
      <c r="E32" s="34"/>
      <c r="F32" s="26"/>
    </row>
    <row r="33" spans="1:6" ht="24" customHeight="1" x14ac:dyDescent="0.2">
      <c r="A33" s="29"/>
      <c r="B33" s="29"/>
      <c r="C33" s="29"/>
      <c r="D33" s="26"/>
      <c r="E33" s="34"/>
      <c r="F33" s="26"/>
    </row>
    <row r="34" spans="1:6" ht="24" customHeight="1" x14ac:dyDescent="0.2">
      <c r="B34" s="27"/>
      <c r="C34" s="27"/>
      <c r="D34" s="27"/>
      <c r="E34" s="27"/>
      <c r="F34" s="27"/>
    </row>
    <row r="35" spans="1:6" ht="24" customHeight="1" x14ac:dyDescent="0.2">
      <c r="A35" s="23"/>
      <c r="B35" s="27"/>
      <c r="C35" s="27"/>
    </row>
    <row r="36" spans="1:6" ht="24" customHeight="1" x14ac:dyDescent="0.2">
      <c r="A36" s="2"/>
      <c r="B36" s="2"/>
      <c r="C36" s="2"/>
      <c r="D36" s="2"/>
    </row>
    <row r="37" spans="1:6" ht="24" customHeight="1" x14ac:dyDescent="0.2">
      <c r="A37" s="2"/>
      <c r="B37" s="2"/>
      <c r="C37" s="2"/>
      <c r="D37" s="2"/>
    </row>
    <row r="38" spans="1:6" ht="24" customHeight="1" x14ac:dyDescent="0.2">
      <c r="A38" s="2"/>
      <c r="B38" s="2"/>
      <c r="C38" s="2"/>
      <c r="D38" s="2"/>
    </row>
    <row r="39" spans="1:6" ht="24" customHeight="1" x14ac:dyDescent="0.2">
      <c r="A39" s="2"/>
      <c r="B39" s="2"/>
      <c r="C39" s="2"/>
      <c r="D39" s="2"/>
    </row>
    <row r="40" spans="1:6" ht="24" customHeight="1" x14ac:dyDescent="0.2">
      <c r="A40" s="2"/>
      <c r="B40" s="2"/>
      <c r="C40" s="2"/>
      <c r="D40" s="2"/>
    </row>
    <row r="41" spans="1:6" ht="24" customHeight="1" x14ac:dyDescent="0.2">
      <c r="A41" s="2"/>
      <c r="B41" s="2"/>
      <c r="C41" s="2"/>
      <c r="D41" s="2"/>
    </row>
  </sheetData>
  <mergeCells count="5">
    <mergeCell ref="A1:F1"/>
    <mergeCell ref="A2:F2"/>
    <mergeCell ref="A3:F3"/>
    <mergeCell ref="G5:K5"/>
    <mergeCell ref="M5:Q5"/>
  </mergeCells>
  <phoneticPr fontId="15" type="noConversion"/>
  <pageMargins left="0.9055118110236221" right="0.19685039370078741" top="0.78740157480314965" bottom="0.19685039370078741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I73"/>
  <sheetViews>
    <sheetView showGridLines="0" view="pageBreakPreview" zoomScale="70" zoomScaleNormal="70" zoomScaleSheetLayoutView="70" workbookViewId="0">
      <selection activeCell="O15" sqref="O15"/>
    </sheetView>
  </sheetViews>
  <sheetFormatPr defaultColWidth="9.28515625" defaultRowHeight="24" customHeight="1" x14ac:dyDescent="0.2"/>
  <cols>
    <col min="1" max="1" width="14.42578125" style="142" customWidth="1"/>
    <col min="2" max="2" width="20.5703125" style="142" customWidth="1"/>
    <col min="3" max="3" width="26.42578125" style="142" customWidth="1"/>
    <col min="4" max="4" width="2" style="142" customWidth="1"/>
    <col min="5" max="5" width="10" style="141" customWidth="1"/>
    <col min="6" max="6" width="1.42578125" style="142" customWidth="1"/>
    <col min="7" max="7" width="17.7109375" style="126" customWidth="1"/>
    <col min="8" max="8" width="1.42578125" style="142" customWidth="1"/>
    <col min="9" max="9" width="17.5703125" style="126" customWidth="1"/>
    <col min="10" max="10" width="1.28515625" style="142" customWidth="1"/>
    <col min="11" max="16384" width="9.28515625" style="142"/>
  </cols>
  <sheetData>
    <row r="1" spans="1:9" s="121" customFormat="1" ht="24" customHeight="1" x14ac:dyDescent="0.2">
      <c r="A1" s="120" t="s">
        <v>0</v>
      </c>
      <c r="B1" s="120"/>
      <c r="C1" s="120"/>
      <c r="D1" s="120"/>
      <c r="E1" s="120"/>
      <c r="F1" s="120"/>
      <c r="G1" s="120"/>
      <c r="H1" s="120"/>
      <c r="I1" s="120"/>
    </row>
    <row r="2" spans="1:9" s="121" customFormat="1" ht="24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</row>
    <row r="3" spans="1:9" s="121" customFormat="1" ht="24" customHeight="1" x14ac:dyDescent="0.2">
      <c r="A3" s="122" t="s">
        <v>91</v>
      </c>
      <c r="B3" s="122"/>
      <c r="C3" s="122"/>
      <c r="D3" s="122"/>
      <c r="E3" s="122"/>
      <c r="F3" s="122"/>
      <c r="G3" s="122"/>
      <c r="H3" s="122"/>
      <c r="I3" s="122"/>
    </row>
    <row r="4" spans="1:9" s="121" customFormat="1" ht="24" customHeight="1" x14ac:dyDescent="0.2">
      <c r="A4" s="122"/>
      <c r="B4" s="123"/>
      <c r="C4" s="123"/>
      <c r="D4" s="123"/>
      <c r="E4" s="124"/>
      <c r="F4" s="123"/>
      <c r="G4" s="125"/>
      <c r="H4" s="123"/>
      <c r="I4" s="123" t="s">
        <v>39</v>
      </c>
    </row>
    <row r="5" spans="1:9" s="121" customFormat="1" ht="24" customHeight="1" x14ac:dyDescent="0.2">
      <c r="A5" s="126"/>
      <c r="B5" s="126"/>
      <c r="C5" s="126"/>
      <c r="D5" s="126"/>
      <c r="E5" s="127" t="s">
        <v>3</v>
      </c>
      <c r="F5" s="128"/>
      <c r="G5" s="129">
        <v>2568</v>
      </c>
      <c r="H5" s="128"/>
      <c r="I5" s="129">
        <v>2567</v>
      </c>
    </row>
    <row r="6" spans="1:9" s="121" customFormat="1" ht="24" customHeight="1" x14ac:dyDescent="0.2">
      <c r="A6" s="130" t="s">
        <v>40</v>
      </c>
      <c r="B6" s="126"/>
      <c r="C6" s="126"/>
      <c r="D6" s="126"/>
      <c r="E6" s="124"/>
      <c r="F6" s="123"/>
      <c r="G6" s="123"/>
      <c r="H6" s="123"/>
      <c r="I6" s="123"/>
    </row>
    <row r="7" spans="1:9" s="121" customFormat="1" ht="24" customHeight="1" x14ac:dyDescent="0.2">
      <c r="A7" s="131" t="s">
        <v>41</v>
      </c>
      <c r="B7" s="126"/>
      <c r="C7" s="126"/>
      <c r="D7" s="126"/>
      <c r="E7" s="124">
        <v>13</v>
      </c>
      <c r="F7" s="123"/>
      <c r="G7" s="125">
        <v>193693151</v>
      </c>
      <c r="H7" s="123"/>
      <c r="I7" s="125">
        <v>183984286</v>
      </c>
    </row>
    <row r="8" spans="1:9" s="121" customFormat="1" ht="24" customHeight="1" x14ac:dyDescent="0.2">
      <c r="A8" s="130" t="s">
        <v>42</v>
      </c>
      <c r="B8" s="126"/>
      <c r="C8" s="126"/>
      <c r="D8" s="126"/>
      <c r="E8" s="124"/>
      <c r="F8" s="132"/>
      <c r="G8" s="13">
        <f>SUM(G7:G7)</f>
        <v>193693151</v>
      </c>
      <c r="H8" s="132"/>
      <c r="I8" s="13">
        <f>SUM(I7:I7)</f>
        <v>183984286</v>
      </c>
    </row>
    <row r="9" spans="1:9" s="121" customFormat="1" ht="24" customHeight="1" x14ac:dyDescent="0.2">
      <c r="A9" s="130" t="s">
        <v>43</v>
      </c>
      <c r="B9" s="126"/>
      <c r="C9" s="126"/>
      <c r="D9" s="126"/>
      <c r="E9" s="124"/>
      <c r="F9" s="132"/>
      <c r="G9" s="133"/>
      <c r="H9" s="132"/>
      <c r="I9" s="133"/>
    </row>
    <row r="10" spans="1:9" s="121" customFormat="1" ht="24" customHeight="1" x14ac:dyDescent="0.2">
      <c r="A10" s="134" t="s">
        <v>44</v>
      </c>
      <c r="B10" s="126"/>
      <c r="C10" s="126"/>
      <c r="D10" s="126"/>
      <c r="E10" s="124">
        <v>14</v>
      </c>
      <c r="F10" s="132"/>
      <c r="G10" s="132">
        <v>9574803</v>
      </c>
      <c r="H10" s="132"/>
      <c r="I10" s="132">
        <v>9475878</v>
      </c>
    </row>
    <row r="11" spans="1:9" s="121" customFormat="1" ht="24" customHeight="1" x14ac:dyDescent="0.2">
      <c r="A11" s="135" t="s">
        <v>45</v>
      </c>
      <c r="B11" s="126"/>
      <c r="C11" s="126"/>
      <c r="D11" s="126"/>
      <c r="E11" s="124">
        <v>14</v>
      </c>
      <c r="F11" s="132"/>
      <c r="G11" s="14">
        <v>634594</v>
      </c>
      <c r="H11" s="132"/>
      <c r="I11" s="14">
        <v>627220</v>
      </c>
    </row>
    <row r="12" spans="1:9" s="121" customFormat="1" ht="24" customHeight="1" x14ac:dyDescent="0.2">
      <c r="A12" s="135" t="s">
        <v>46</v>
      </c>
      <c r="B12" s="126"/>
      <c r="C12" s="126"/>
      <c r="D12" s="126"/>
      <c r="E12" s="124">
        <v>14</v>
      </c>
      <c r="F12" s="132"/>
      <c r="G12" s="14">
        <v>950320</v>
      </c>
      <c r="H12" s="132"/>
      <c r="I12" s="14">
        <v>952300</v>
      </c>
    </row>
    <row r="13" spans="1:9" s="121" customFormat="1" ht="24" customHeight="1" x14ac:dyDescent="0.2">
      <c r="A13" s="135" t="s">
        <v>47</v>
      </c>
      <c r="B13" s="126"/>
      <c r="C13" s="126"/>
      <c r="D13" s="126"/>
      <c r="E13" s="124"/>
      <c r="F13" s="132"/>
      <c r="G13" s="132">
        <v>2370302</v>
      </c>
      <c r="H13" s="132"/>
      <c r="I13" s="132">
        <v>2177971</v>
      </c>
    </row>
    <row r="14" spans="1:9" s="121" customFormat="1" ht="24" customHeight="1" x14ac:dyDescent="0.2">
      <c r="A14" s="134" t="s">
        <v>48</v>
      </c>
      <c r="B14" s="126"/>
      <c r="C14" s="126"/>
      <c r="D14" s="126"/>
      <c r="F14" s="132"/>
      <c r="G14" s="136">
        <v>2381135</v>
      </c>
      <c r="H14" s="132"/>
      <c r="I14" s="136">
        <v>2232381</v>
      </c>
    </row>
    <row r="15" spans="1:9" s="121" customFormat="1" ht="24" customHeight="1" x14ac:dyDescent="0.2">
      <c r="A15" s="130" t="s">
        <v>49</v>
      </c>
      <c r="B15" s="126"/>
      <c r="C15" s="126"/>
      <c r="D15" s="126"/>
      <c r="E15" s="124"/>
      <c r="F15" s="132"/>
      <c r="G15" s="133">
        <f>SUM(G10:G14)</f>
        <v>15911154</v>
      </c>
      <c r="H15" s="132"/>
      <c r="I15" s="133">
        <f>SUM(I10:I14)</f>
        <v>15465750</v>
      </c>
    </row>
    <row r="16" spans="1:9" s="121" customFormat="1" ht="24" customHeight="1" x14ac:dyDescent="0.2">
      <c r="A16" s="122" t="s">
        <v>50</v>
      </c>
      <c r="B16" s="126"/>
      <c r="C16" s="126"/>
      <c r="D16" s="126"/>
      <c r="E16" s="124"/>
      <c r="F16" s="132"/>
      <c r="G16" s="137">
        <f>SUM(G8-G15,)</f>
        <v>177781997</v>
      </c>
      <c r="H16" s="132"/>
      <c r="I16" s="137">
        <f>SUM(I8-I15,)</f>
        <v>168518536</v>
      </c>
    </row>
    <row r="17" spans="1:9" s="121" customFormat="1" ht="24" customHeight="1" x14ac:dyDescent="0.2">
      <c r="A17" s="130" t="s">
        <v>116</v>
      </c>
      <c r="B17" s="126"/>
      <c r="C17" s="126"/>
      <c r="D17" s="126"/>
      <c r="E17" s="124"/>
      <c r="F17" s="132"/>
      <c r="G17" s="133"/>
      <c r="H17" s="132"/>
      <c r="I17" s="133"/>
    </row>
    <row r="18" spans="1:9" s="121" customFormat="1" ht="24" customHeight="1" x14ac:dyDescent="0.2">
      <c r="A18" s="126" t="s">
        <v>115</v>
      </c>
      <c r="B18" s="126"/>
      <c r="C18" s="126"/>
      <c r="D18" s="126"/>
      <c r="E18" s="124"/>
      <c r="F18" s="132"/>
      <c r="G18" s="133">
        <v>78265</v>
      </c>
      <c r="H18" s="132"/>
      <c r="I18" s="133">
        <v>12888</v>
      </c>
    </row>
    <row r="19" spans="1:9" s="121" customFormat="1" ht="24" customHeight="1" x14ac:dyDescent="0.2">
      <c r="A19" s="134" t="s">
        <v>86</v>
      </c>
      <c r="B19" s="126"/>
      <c r="C19" s="126"/>
      <c r="D19" s="126"/>
      <c r="E19" s="138">
        <v>7.2</v>
      </c>
      <c r="F19" s="132"/>
      <c r="G19" s="18">
        <v>131940983</v>
      </c>
      <c r="H19" s="132"/>
      <c r="I19" s="18">
        <v>-92799395</v>
      </c>
    </row>
    <row r="20" spans="1:9" s="121" customFormat="1" ht="24" customHeight="1" x14ac:dyDescent="0.2">
      <c r="A20" s="130" t="s">
        <v>87</v>
      </c>
      <c r="B20" s="126"/>
      <c r="C20" s="126"/>
      <c r="D20" s="126"/>
      <c r="E20" s="124"/>
      <c r="F20" s="132"/>
      <c r="G20" s="139">
        <f>SUM(G18:G19)</f>
        <v>132019248</v>
      </c>
      <c r="H20" s="132"/>
      <c r="I20" s="139">
        <f>SUM(I18:I19)</f>
        <v>-92786507</v>
      </c>
    </row>
    <row r="21" spans="1:9" s="121" customFormat="1" ht="24" customHeight="1" thickBot="1" x14ac:dyDescent="0.25">
      <c r="A21" s="122" t="s">
        <v>51</v>
      </c>
      <c r="B21" s="126"/>
      <c r="C21" s="126"/>
      <c r="D21" s="126"/>
      <c r="E21" s="124"/>
      <c r="F21" s="132"/>
      <c r="G21" s="140">
        <f>SUM(G20,G16)</f>
        <v>309801245</v>
      </c>
      <c r="H21" s="132"/>
      <c r="I21" s="140">
        <f>SUM(I20,I16)</f>
        <v>75732029</v>
      </c>
    </row>
    <row r="22" spans="1:9" s="121" customFormat="1" ht="24" customHeight="1" thickTop="1" x14ac:dyDescent="0.2">
      <c r="A22" s="135"/>
      <c r="B22" s="126"/>
      <c r="C22" s="126"/>
      <c r="D22" s="126"/>
      <c r="E22" s="141"/>
      <c r="F22" s="142"/>
      <c r="G22" s="126"/>
      <c r="H22" s="142"/>
      <c r="I22" s="126"/>
    </row>
    <row r="23" spans="1:9" s="121" customFormat="1" ht="24" customHeight="1" x14ac:dyDescent="0.2">
      <c r="A23" s="126" t="s">
        <v>19</v>
      </c>
      <c r="B23" s="126"/>
      <c r="C23" s="126"/>
      <c r="D23" s="126"/>
      <c r="E23" s="124"/>
      <c r="F23" s="126"/>
      <c r="G23" s="126"/>
      <c r="H23" s="126"/>
      <c r="I23" s="126"/>
    </row>
    <row r="24" spans="1:9" s="121" customFormat="1" ht="24" customHeight="1" x14ac:dyDescent="0.2">
      <c r="A24" s="126"/>
      <c r="B24" s="126"/>
      <c r="C24" s="126"/>
      <c r="D24" s="126"/>
      <c r="E24" s="124"/>
      <c r="F24" s="126"/>
      <c r="G24" s="126"/>
      <c r="H24" s="126"/>
      <c r="I24" s="126"/>
    </row>
    <row r="25" spans="1:9" s="121" customFormat="1" ht="24" customHeight="1" x14ac:dyDescent="0.2">
      <c r="A25" s="120" t="s">
        <v>0</v>
      </c>
      <c r="B25" s="120"/>
      <c r="C25" s="120"/>
      <c r="D25" s="120"/>
      <c r="E25" s="120"/>
      <c r="F25" s="120"/>
      <c r="G25" s="120"/>
      <c r="H25" s="120"/>
      <c r="I25" s="120"/>
    </row>
    <row r="26" spans="1:9" ht="24" customHeight="1" x14ac:dyDescent="0.2">
      <c r="A26" s="120" t="s">
        <v>52</v>
      </c>
      <c r="B26" s="120"/>
      <c r="C26" s="120"/>
      <c r="D26" s="120"/>
      <c r="E26" s="120"/>
      <c r="F26" s="120"/>
      <c r="G26" s="120"/>
      <c r="H26" s="120"/>
      <c r="I26" s="120"/>
    </row>
    <row r="27" spans="1:9" s="121" customFormat="1" ht="24" customHeight="1" x14ac:dyDescent="0.2">
      <c r="A27" s="122" t="s">
        <v>91</v>
      </c>
      <c r="B27" s="123"/>
      <c r="C27" s="123"/>
      <c r="D27" s="123"/>
      <c r="E27" s="124"/>
      <c r="F27" s="123"/>
      <c r="G27" s="125"/>
      <c r="H27" s="123"/>
      <c r="I27" s="123"/>
    </row>
    <row r="28" spans="1:9" s="121" customFormat="1" ht="24" customHeight="1" x14ac:dyDescent="0.2">
      <c r="A28" s="122"/>
      <c r="B28" s="123"/>
      <c r="C28" s="123"/>
      <c r="D28" s="123"/>
      <c r="E28" s="124"/>
      <c r="F28" s="123"/>
      <c r="G28" s="125"/>
      <c r="H28" s="123"/>
      <c r="I28" s="123" t="s">
        <v>53</v>
      </c>
    </row>
    <row r="29" spans="1:9" s="121" customFormat="1" ht="24" customHeight="1" x14ac:dyDescent="0.2">
      <c r="A29" s="126"/>
      <c r="B29" s="126"/>
      <c r="C29" s="126"/>
      <c r="D29" s="126"/>
      <c r="E29" s="127" t="s">
        <v>3</v>
      </c>
      <c r="F29" s="128"/>
      <c r="G29" s="129">
        <v>2568</v>
      </c>
      <c r="H29" s="128"/>
      <c r="I29" s="129">
        <v>2567</v>
      </c>
    </row>
    <row r="30" spans="1:9" s="121" customFormat="1" ht="24" customHeight="1" x14ac:dyDescent="0.2">
      <c r="A30" s="130" t="s">
        <v>71</v>
      </c>
      <c r="B30" s="126"/>
      <c r="C30" s="126"/>
      <c r="D30" s="126"/>
      <c r="E30" s="124"/>
      <c r="F30" s="126"/>
      <c r="G30" s="123"/>
      <c r="H30" s="126"/>
      <c r="I30" s="123"/>
    </row>
    <row r="31" spans="1:9" ht="24" customHeight="1" x14ac:dyDescent="0.2">
      <c r="A31" s="126" t="s">
        <v>50</v>
      </c>
      <c r="B31" s="126"/>
      <c r="C31" s="126"/>
      <c r="D31" s="126"/>
      <c r="E31" s="124"/>
      <c r="F31" s="126"/>
      <c r="G31" s="132">
        <f>G16</f>
        <v>177781997</v>
      </c>
      <c r="H31" s="126"/>
      <c r="I31" s="132">
        <f>SUM(I16)</f>
        <v>168518536</v>
      </c>
    </row>
    <row r="32" spans="1:9" ht="24" customHeight="1" x14ac:dyDescent="0.2">
      <c r="A32" s="126" t="s">
        <v>115</v>
      </c>
      <c r="B32" s="126"/>
      <c r="C32" s="126"/>
      <c r="D32" s="126"/>
      <c r="E32" s="124"/>
      <c r="F32" s="126"/>
      <c r="G32" s="132">
        <f>G18</f>
        <v>78265</v>
      </c>
      <c r="H32" s="126"/>
      <c r="I32" s="132">
        <v>12888</v>
      </c>
    </row>
    <row r="33" spans="1:9" ht="24" customHeight="1" x14ac:dyDescent="0.2">
      <c r="A33" s="134" t="s">
        <v>86</v>
      </c>
      <c r="B33" s="126"/>
      <c r="C33" s="126"/>
      <c r="D33" s="126"/>
      <c r="E33" s="138">
        <v>7.2</v>
      </c>
      <c r="F33" s="126"/>
      <c r="G33" s="18">
        <f>G19</f>
        <v>131940983</v>
      </c>
      <c r="H33" s="126"/>
      <c r="I33" s="18">
        <v>-92799395</v>
      </c>
    </row>
    <row r="34" spans="1:9" ht="24" customHeight="1" x14ac:dyDescent="0.2">
      <c r="A34" s="130" t="s">
        <v>54</v>
      </c>
      <c r="B34" s="126"/>
      <c r="C34" s="126"/>
      <c r="D34" s="126"/>
      <c r="E34" s="124"/>
      <c r="F34" s="126"/>
      <c r="G34" s="12">
        <f>SUM(G31:G33)</f>
        <v>309801245</v>
      </c>
      <c r="H34" s="126"/>
      <c r="I34" s="12">
        <f>SUM(I31:I33)</f>
        <v>75732029</v>
      </c>
    </row>
    <row r="35" spans="1:9" ht="24" customHeight="1" x14ac:dyDescent="0.2">
      <c r="A35" s="126" t="s">
        <v>107</v>
      </c>
      <c r="B35" s="126"/>
      <c r="C35" s="126"/>
      <c r="D35" s="126"/>
      <c r="E35" s="124">
        <v>10</v>
      </c>
      <c r="F35" s="126"/>
      <c r="G35" s="12">
        <v>-8400000</v>
      </c>
      <c r="H35" s="126"/>
      <c r="I35" s="12">
        <v>0</v>
      </c>
    </row>
    <row r="36" spans="1:9" ht="24" customHeight="1" x14ac:dyDescent="0.2">
      <c r="A36" s="126" t="s">
        <v>55</v>
      </c>
      <c r="B36" s="126"/>
      <c r="C36" s="126"/>
      <c r="D36" s="126"/>
      <c r="E36" s="124">
        <v>12</v>
      </c>
      <c r="F36" s="126"/>
      <c r="G36" s="51">
        <v>-224559771</v>
      </c>
      <c r="H36" s="126"/>
      <c r="I36" s="51">
        <v>-251719821</v>
      </c>
    </row>
    <row r="37" spans="1:9" ht="24" customHeight="1" x14ac:dyDescent="0.2">
      <c r="A37" s="126" t="s">
        <v>122</v>
      </c>
      <c r="B37" s="126"/>
      <c r="C37" s="126"/>
      <c r="D37" s="126"/>
      <c r="E37" s="124"/>
      <c r="F37" s="126"/>
      <c r="G37" s="12">
        <f>SUM(G34:H36)</f>
        <v>76841474</v>
      </c>
      <c r="H37" s="126"/>
      <c r="I37" s="12">
        <f>SUM(I34:J36)</f>
        <v>-175987792</v>
      </c>
    </row>
    <row r="38" spans="1:9" ht="24" customHeight="1" x14ac:dyDescent="0.2">
      <c r="A38" s="126" t="s">
        <v>69</v>
      </c>
      <c r="B38" s="126"/>
      <c r="C38" s="126"/>
      <c r="D38" s="126"/>
      <c r="E38" s="124"/>
      <c r="F38" s="126"/>
      <c r="G38" s="133">
        <f>BS!J26</f>
        <v>2827725894</v>
      </c>
      <c r="H38" s="126"/>
      <c r="I38" s="133">
        <v>3003713686</v>
      </c>
    </row>
    <row r="39" spans="1:9" ht="24" customHeight="1" thickBot="1" x14ac:dyDescent="0.25">
      <c r="A39" s="130" t="s">
        <v>70</v>
      </c>
      <c r="B39" s="126"/>
      <c r="C39" s="126"/>
      <c r="D39" s="126"/>
      <c r="E39" s="124"/>
      <c r="F39" s="126"/>
      <c r="G39" s="21">
        <f>SUM(G37:G38)</f>
        <v>2904567368</v>
      </c>
      <c r="H39" s="126"/>
      <c r="I39" s="21">
        <f>SUM(I37:I38)</f>
        <v>2827725894</v>
      </c>
    </row>
    <row r="40" spans="1:9" ht="24" customHeight="1" thickTop="1" x14ac:dyDescent="0.2">
      <c r="A40" s="126"/>
      <c r="B40" s="126"/>
      <c r="C40" s="126"/>
      <c r="D40" s="126"/>
      <c r="E40" s="124"/>
      <c r="F40" s="126"/>
      <c r="G40" s="133">
        <f>G39-BS!H19</f>
        <v>0</v>
      </c>
      <c r="H40" s="126"/>
      <c r="I40" s="133">
        <f>I39-BS!J19</f>
        <v>0</v>
      </c>
    </row>
    <row r="41" spans="1:9" ht="24" customHeight="1" x14ac:dyDescent="0.2">
      <c r="A41" s="126" t="s">
        <v>19</v>
      </c>
      <c r="B41" s="126"/>
      <c r="C41" s="126"/>
      <c r="D41" s="126"/>
      <c r="E41" s="124"/>
      <c r="F41" s="126"/>
      <c r="H41" s="126"/>
    </row>
    <row r="42" spans="1:9" s="121" customFormat="1" ht="24" customHeight="1" x14ac:dyDescent="0.2">
      <c r="A42" s="126"/>
      <c r="B42" s="126"/>
      <c r="C42" s="126"/>
      <c r="D42" s="126"/>
      <c r="E42" s="124"/>
      <c r="F42" s="126"/>
      <c r="G42" s="126"/>
      <c r="H42" s="126"/>
      <c r="I42" s="126"/>
    </row>
    <row r="43" spans="1:9" ht="24" customHeight="1" x14ac:dyDescent="0.2">
      <c r="A43" s="120" t="s">
        <v>0</v>
      </c>
      <c r="B43" s="120"/>
      <c r="C43" s="120"/>
      <c r="D43" s="120"/>
      <c r="E43" s="120"/>
      <c r="F43" s="120"/>
      <c r="G43" s="120"/>
      <c r="H43" s="120"/>
      <c r="I43" s="120"/>
    </row>
    <row r="44" spans="1:9" ht="24" customHeight="1" x14ac:dyDescent="0.2">
      <c r="A44" s="120" t="s">
        <v>56</v>
      </c>
      <c r="B44" s="120"/>
      <c r="C44" s="120"/>
      <c r="D44" s="120"/>
      <c r="E44" s="120"/>
      <c r="F44" s="120"/>
      <c r="G44" s="120"/>
      <c r="H44" s="120"/>
      <c r="I44" s="120"/>
    </row>
    <row r="45" spans="1:9" ht="24" customHeight="1" x14ac:dyDescent="0.2">
      <c r="A45" s="122" t="s">
        <v>91</v>
      </c>
      <c r="B45" s="122"/>
      <c r="C45" s="122"/>
      <c r="D45" s="122"/>
      <c r="E45" s="122"/>
      <c r="F45" s="122"/>
      <c r="G45" s="122"/>
      <c r="H45" s="122"/>
      <c r="I45" s="122"/>
    </row>
    <row r="46" spans="1:9" s="121" customFormat="1" ht="24" customHeight="1" x14ac:dyDescent="0.2">
      <c r="A46" s="122"/>
      <c r="B46" s="123"/>
      <c r="C46" s="123"/>
      <c r="D46" s="123"/>
      <c r="E46" s="124"/>
      <c r="F46" s="123"/>
      <c r="G46" s="125"/>
      <c r="H46" s="123"/>
      <c r="I46" s="123" t="s">
        <v>53</v>
      </c>
    </row>
    <row r="47" spans="1:9" s="121" customFormat="1" ht="24" customHeight="1" x14ac:dyDescent="0.2">
      <c r="A47" s="126"/>
      <c r="B47" s="126"/>
      <c r="C47" s="126"/>
      <c r="D47" s="126"/>
      <c r="E47" s="127" t="s">
        <v>3</v>
      </c>
      <c r="F47" s="128"/>
      <c r="G47" s="129">
        <v>2568</v>
      </c>
      <c r="H47" s="128"/>
      <c r="I47" s="129">
        <v>2567</v>
      </c>
    </row>
    <row r="48" spans="1:9" ht="24" customHeight="1" x14ac:dyDescent="0.2">
      <c r="A48" s="130" t="s">
        <v>62</v>
      </c>
      <c r="B48" s="126"/>
      <c r="C48" s="126"/>
      <c r="D48" s="126"/>
      <c r="E48" s="127"/>
      <c r="F48" s="126"/>
      <c r="H48" s="126"/>
    </row>
    <row r="49" spans="1:9" ht="24" customHeight="1" x14ac:dyDescent="0.2">
      <c r="A49" s="126" t="s">
        <v>51</v>
      </c>
      <c r="B49" s="126"/>
      <c r="C49" s="126"/>
      <c r="D49" s="126"/>
      <c r="E49" s="124"/>
      <c r="F49" s="126"/>
      <c r="G49" s="11">
        <f>G34</f>
        <v>309801245</v>
      </c>
      <c r="H49" s="132"/>
      <c r="I49" s="11">
        <f>I34</f>
        <v>75732029</v>
      </c>
    </row>
    <row r="50" spans="1:9" ht="24" customHeight="1" x14ac:dyDescent="0.2">
      <c r="A50" s="126" t="s">
        <v>74</v>
      </c>
      <c r="B50" s="126"/>
      <c r="C50" s="126"/>
      <c r="D50" s="126"/>
      <c r="E50" s="124"/>
      <c r="F50" s="126"/>
      <c r="G50" s="11"/>
      <c r="H50" s="132"/>
      <c r="I50" s="11"/>
    </row>
    <row r="51" spans="1:9" ht="24" customHeight="1" x14ac:dyDescent="0.2">
      <c r="A51" s="126" t="s">
        <v>64</v>
      </c>
      <c r="B51" s="126"/>
      <c r="C51" s="126"/>
      <c r="D51" s="126"/>
      <c r="E51" s="124"/>
      <c r="F51" s="126"/>
      <c r="G51" s="132"/>
      <c r="H51" s="132"/>
      <c r="I51" s="132"/>
    </row>
    <row r="52" spans="1:9" ht="24" customHeight="1" x14ac:dyDescent="0.2">
      <c r="A52" s="126" t="s">
        <v>57</v>
      </c>
      <c r="B52" s="126"/>
      <c r="C52" s="126"/>
      <c r="D52" s="126"/>
      <c r="E52" s="124">
        <v>7</v>
      </c>
      <c r="F52" s="126"/>
      <c r="G52" s="11">
        <v>-335269777</v>
      </c>
      <c r="H52" s="132"/>
      <c r="I52" s="11">
        <v>-342579902</v>
      </c>
    </row>
    <row r="53" spans="1:9" ht="24" customHeight="1" x14ac:dyDescent="0.2">
      <c r="A53" s="126" t="s">
        <v>58</v>
      </c>
      <c r="B53" s="126"/>
      <c r="C53" s="126"/>
      <c r="D53" s="126"/>
      <c r="E53" s="124">
        <v>7</v>
      </c>
      <c r="F53" s="126"/>
      <c r="G53" s="11">
        <v>332563540</v>
      </c>
      <c r="H53" s="132"/>
      <c r="I53" s="11">
        <v>329193438</v>
      </c>
    </row>
    <row r="54" spans="1:9" ht="24" customHeight="1" x14ac:dyDescent="0.2">
      <c r="A54" s="126" t="s">
        <v>88</v>
      </c>
      <c r="B54" s="126"/>
      <c r="C54" s="126"/>
      <c r="D54" s="126"/>
      <c r="E54" s="124"/>
      <c r="F54" s="126"/>
      <c r="G54" s="11">
        <v>133</v>
      </c>
      <c r="H54" s="132"/>
      <c r="I54" s="11">
        <v>-137</v>
      </c>
    </row>
    <row r="55" spans="1:9" ht="24" customHeight="1" x14ac:dyDescent="0.2">
      <c r="A55" s="126" t="s">
        <v>119</v>
      </c>
      <c r="B55" s="126"/>
      <c r="C55" s="126"/>
      <c r="D55" s="126"/>
      <c r="E55" s="124"/>
      <c r="F55" s="126"/>
      <c r="G55" s="11">
        <v>0</v>
      </c>
      <c r="H55" s="132"/>
      <c r="I55" s="11">
        <v>278</v>
      </c>
    </row>
    <row r="56" spans="1:9" ht="24" customHeight="1" x14ac:dyDescent="0.2">
      <c r="A56" s="126" t="s">
        <v>108</v>
      </c>
      <c r="B56" s="126"/>
      <c r="C56" s="126"/>
      <c r="D56" s="126"/>
      <c r="E56" s="124"/>
      <c r="F56" s="126"/>
      <c r="G56" s="11">
        <v>305014</v>
      </c>
      <c r="H56" s="132"/>
      <c r="I56" s="11">
        <v>10486</v>
      </c>
    </row>
    <row r="57" spans="1:9" ht="24" customHeight="1" x14ac:dyDescent="0.2">
      <c r="A57" s="126" t="s">
        <v>59</v>
      </c>
      <c r="B57" s="126"/>
      <c r="C57" s="126"/>
      <c r="D57" s="126"/>
      <c r="E57" s="124">
        <v>13</v>
      </c>
      <c r="F57" s="126"/>
      <c r="G57" s="11">
        <v>-193693151</v>
      </c>
      <c r="H57" s="132"/>
      <c r="I57" s="11">
        <v>-183984286</v>
      </c>
    </row>
    <row r="58" spans="1:9" ht="24" customHeight="1" x14ac:dyDescent="0.2">
      <c r="A58" s="126" t="s">
        <v>60</v>
      </c>
      <c r="B58" s="126"/>
      <c r="C58" s="126"/>
      <c r="D58" s="126"/>
      <c r="E58" s="124"/>
      <c r="F58" s="126"/>
      <c r="G58" s="11">
        <v>251264175</v>
      </c>
      <c r="H58" s="132"/>
      <c r="I58" s="11">
        <v>282217618</v>
      </c>
    </row>
    <row r="59" spans="1:9" ht="24" customHeight="1" x14ac:dyDescent="0.2">
      <c r="A59" s="126" t="s">
        <v>61</v>
      </c>
      <c r="B59" s="126"/>
      <c r="C59" s="126"/>
      <c r="D59" s="126"/>
      <c r="E59" s="124"/>
      <c r="F59" s="126"/>
      <c r="G59" s="11">
        <v>202097</v>
      </c>
      <c r="H59" s="132"/>
      <c r="I59" s="11">
        <v>136765</v>
      </c>
    </row>
    <row r="60" spans="1:9" ht="24" customHeight="1" x14ac:dyDescent="0.2">
      <c r="A60" s="126" t="s">
        <v>120</v>
      </c>
      <c r="B60" s="126"/>
      <c r="C60" s="126"/>
      <c r="D60" s="126"/>
      <c r="E60" s="124"/>
      <c r="F60" s="126"/>
      <c r="G60" s="11">
        <v>-78265</v>
      </c>
      <c r="H60" s="132"/>
      <c r="I60" s="11">
        <v>-12888</v>
      </c>
    </row>
    <row r="61" spans="1:9" ht="24" customHeight="1" x14ac:dyDescent="0.2">
      <c r="A61" s="126" t="s">
        <v>121</v>
      </c>
      <c r="B61" s="126"/>
      <c r="C61" s="126"/>
      <c r="D61" s="126"/>
      <c r="E61" s="124">
        <v>7</v>
      </c>
      <c r="F61" s="126"/>
      <c r="G61" s="11">
        <v>-131940983</v>
      </c>
      <c r="H61" s="132"/>
      <c r="I61" s="11">
        <v>92799395</v>
      </c>
    </row>
    <row r="62" spans="1:9" ht="24" customHeight="1" x14ac:dyDescent="0.2">
      <c r="A62" s="130" t="s">
        <v>63</v>
      </c>
      <c r="B62" s="126"/>
      <c r="C62" s="126"/>
      <c r="D62" s="126"/>
      <c r="E62" s="124"/>
      <c r="F62" s="126"/>
      <c r="G62" s="13">
        <f>SUM(G49:G61)</f>
        <v>233154028</v>
      </c>
      <c r="H62" s="132"/>
      <c r="I62" s="13">
        <f>SUM(I49:I61)</f>
        <v>253512796</v>
      </c>
    </row>
    <row r="63" spans="1:9" ht="24" customHeight="1" x14ac:dyDescent="0.2">
      <c r="A63" s="130" t="s">
        <v>65</v>
      </c>
      <c r="B63" s="126"/>
      <c r="C63" s="126"/>
      <c r="D63" s="126"/>
      <c r="E63" s="124"/>
      <c r="F63" s="126"/>
      <c r="G63" s="12"/>
      <c r="H63" s="126"/>
      <c r="I63" s="12"/>
    </row>
    <row r="64" spans="1:9" ht="24" customHeight="1" x14ac:dyDescent="0.2">
      <c r="A64" s="126" t="s">
        <v>109</v>
      </c>
      <c r="B64" s="126"/>
      <c r="C64" s="126"/>
      <c r="D64" s="126"/>
      <c r="E64" s="124">
        <v>10</v>
      </c>
      <c r="F64" s="126"/>
      <c r="G64" s="12">
        <v>-8400000</v>
      </c>
      <c r="H64" s="132"/>
      <c r="I64" s="12">
        <v>0</v>
      </c>
    </row>
    <row r="65" spans="1:9" ht="24" customHeight="1" x14ac:dyDescent="0.2">
      <c r="A65" s="126" t="s">
        <v>55</v>
      </c>
      <c r="B65" s="126"/>
      <c r="C65" s="126"/>
      <c r="D65" s="126"/>
      <c r="E65" s="124">
        <v>12</v>
      </c>
      <c r="F65" s="126"/>
      <c r="G65" s="11">
        <v>-224559771</v>
      </c>
      <c r="H65" s="132"/>
      <c r="I65" s="11">
        <v>-251719821</v>
      </c>
    </row>
    <row r="66" spans="1:9" ht="24" customHeight="1" x14ac:dyDescent="0.2">
      <c r="A66" s="130" t="s">
        <v>66</v>
      </c>
      <c r="B66" s="126"/>
      <c r="C66" s="126"/>
      <c r="D66" s="126"/>
      <c r="E66" s="124"/>
      <c r="F66" s="126"/>
      <c r="G66" s="13">
        <f>SUM(G64:G65)</f>
        <v>-232959771</v>
      </c>
      <c r="H66" s="132"/>
      <c r="I66" s="13">
        <f>SUM(I64:I65)</f>
        <v>-251719821</v>
      </c>
    </row>
    <row r="67" spans="1:9" ht="24" customHeight="1" x14ac:dyDescent="0.2">
      <c r="A67" s="130" t="s">
        <v>110</v>
      </c>
      <c r="B67" s="126"/>
      <c r="C67" s="126"/>
      <c r="D67" s="126"/>
      <c r="E67" s="124"/>
      <c r="F67" s="126"/>
      <c r="G67" s="11">
        <f>SUM(G62,G66)</f>
        <v>194257</v>
      </c>
      <c r="H67" s="132"/>
      <c r="I67" s="11">
        <f>SUM(I62,I66)</f>
        <v>1792975</v>
      </c>
    </row>
    <row r="68" spans="1:9" ht="24" customHeight="1" x14ac:dyDescent="0.2">
      <c r="A68" s="126" t="s">
        <v>67</v>
      </c>
      <c r="B68" s="126"/>
      <c r="C68" s="126"/>
      <c r="D68" s="126"/>
      <c r="E68" s="124"/>
      <c r="F68" s="126"/>
      <c r="G68" s="19">
        <f>BS!J11</f>
        <v>7399620</v>
      </c>
      <c r="H68" s="132"/>
      <c r="I68" s="19">
        <v>5606645</v>
      </c>
    </row>
    <row r="69" spans="1:9" ht="24" customHeight="1" thickBot="1" x14ac:dyDescent="0.25">
      <c r="A69" s="130" t="s">
        <v>68</v>
      </c>
      <c r="B69" s="126"/>
      <c r="C69" s="126"/>
      <c r="D69" s="126"/>
      <c r="E69" s="124"/>
      <c r="F69" s="126"/>
      <c r="G69" s="20">
        <f>SUM(G67:G68)</f>
        <v>7593877</v>
      </c>
      <c r="H69" s="132"/>
      <c r="I69" s="20">
        <f>SUM(I67:I68)</f>
        <v>7399620</v>
      </c>
    </row>
    <row r="70" spans="1:9" ht="24" customHeight="1" thickTop="1" x14ac:dyDescent="0.2">
      <c r="A70" s="126"/>
      <c r="B70" s="126"/>
      <c r="C70" s="126"/>
      <c r="D70" s="126"/>
      <c r="E70" s="124"/>
      <c r="F70" s="126"/>
      <c r="G70" s="11">
        <f>G69-BS!H11</f>
        <v>0</v>
      </c>
      <c r="H70" s="126"/>
      <c r="I70" s="11">
        <f>I69-BS!J11</f>
        <v>0</v>
      </c>
    </row>
    <row r="71" spans="1:9" s="126" customFormat="1" ht="24" customHeight="1" x14ac:dyDescent="0.2">
      <c r="A71" s="126" t="s">
        <v>19</v>
      </c>
      <c r="E71" s="124"/>
    </row>
    <row r="72" spans="1:9" s="126" customFormat="1" ht="24" customHeight="1" x14ac:dyDescent="0.2">
      <c r="E72" s="124"/>
    </row>
    <row r="73" spans="1:9" s="126" customFormat="1" ht="24" customHeight="1" x14ac:dyDescent="0.2">
      <c r="E73" s="124"/>
    </row>
  </sheetData>
  <mergeCells count="6">
    <mergeCell ref="A1:I1"/>
    <mergeCell ref="A44:I44"/>
    <mergeCell ref="A2:I2"/>
    <mergeCell ref="A43:I43"/>
    <mergeCell ref="A25:I25"/>
    <mergeCell ref="A26:I26"/>
  </mergeCells>
  <pageMargins left="0.78740157480314965" right="0.39370078740157483" top="0.78740157480314965" bottom="0.39370078740157483" header="0.31496062992125984" footer="0.31496062992125984"/>
  <pageSetup paperSize="9" scale="80" fitToHeight="0" orientation="portrait" r:id="rId1"/>
  <headerFooter alignWithMargins="0"/>
  <rowBreaks count="2" manualBreakCount="2">
    <brk id="24" max="9" man="1"/>
    <brk id="4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C6836630386FAF49A1DB27E16CA6703C" ma:contentTypeVersion="4" ma:contentTypeDescription="สร้างเอกสารใหม่" ma:contentTypeScope="" ma:versionID="c7854f4bc62af44a78dc04127e8b051e">
  <xsd:schema xmlns:xsd="http://www.w3.org/2001/XMLSchema" xmlns:xs="http://www.w3.org/2001/XMLSchema" xmlns:p="http://schemas.microsoft.com/office/2006/metadata/properties" xmlns:ns2="8cc5876a-fe6c-4c7c-a425-31e142bfb02e" targetNamespace="http://schemas.microsoft.com/office/2006/metadata/properties" ma:root="true" ma:fieldsID="590e19d509ac1c35561717a588293651" ns2:_="">
    <xsd:import namespace="8cc5876a-fe6c-4c7c-a425-31e142bfb0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c5876a-fe6c-4c7c-a425-31e142bfb0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1B1207-7FB8-46C5-BD96-D0E0D14F80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c5876a-fe6c-4c7c-a425-31e142bfb0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AFF9CE2-B2EB-42BB-BF94-93092496F101}">
  <ds:schemaRefs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8cc5876a-fe6c-4c7c-a425-31e142bfb02e"/>
    <ds:schemaRef ds:uri="http://purl.org/dc/terms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AA769F9-9356-4DBD-BCFE-6ADC56A057D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BS</vt:lpstr>
      <vt:lpstr>Securities</vt:lpstr>
      <vt:lpstr>PL&amp;CF</vt:lpstr>
      <vt:lpstr>BS!Print_Area</vt:lpstr>
      <vt:lpstr>'PL&amp;CF'!Print_Area</vt:lpstr>
      <vt:lpstr>Securities!Print_Area</vt:lpstr>
    </vt:vector>
  </TitlesOfParts>
  <Manager/>
  <Company>Ernst &amp; Young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YourNameHere</dc:creator>
  <cp:keywords/>
  <dc:description/>
  <cp:lastModifiedBy>Chadaporn Sintuyanon</cp:lastModifiedBy>
  <cp:revision/>
  <cp:lastPrinted>2026-01-29T09:17:41Z</cp:lastPrinted>
  <dcterms:created xsi:type="dcterms:W3CDTF">2007-04-20T07:22:18Z</dcterms:created>
  <dcterms:modified xsi:type="dcterms:W3CDTF">2026-02-11T02:58:50Z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87e8642-927b-4100-bcaa-493e3ae04647_Enabled">
    <vt:lpwstr>true</vt:lpwstr>
  </property>
  <property fmtid="{D5CDD505-2E9C-101B-9397-08002B2CF9AE}" pid="3" name="MSIP_Label_787e8642-927b-4100-bcaa-493e3ae04647_SetDate">
    <vt:lpwstr>2023-01-23T08:26:25Z</vt:lpwstr>
  </property>
  <property fmtid="{D5CDD505-2E9C-101B-9397-08002B2CF9AE}" pid="4" name="MSIP_Label_787e8642-927b-4100-bcaa-493e3ae04647_Method">
    <vt:lpwstr>Privileged</vt:lpwstr>
  </property>
  <property fmtid="{D5CDD505-2E9C-101B-9397-08002B2CF9AE}" pid="5" name="MSIP_Label_787e8642-927b-4100-bcaa-493e3ae04647_Name">
    <vt:lpwstr>Internal-FA</vt:lpwstr>
  </property>
  <property fmtid="{D5CDD505-2E9C-101B-9397-08002B2CF9AE}" pid="6" name="MSIP_Label_787e8642-927b-4100-bcaa-493e3ae04647_SiteId">
    <vt:lpwstr>cef4c96a-45ac-4e50-ba31-0acc7b292b48</vt:lpwstr>
  </property>
  <property fmtid="{D5CDD505-2E9C-101B-9397-08002B2CF9AE}" pid="7" name="MSIP_Label_787e8642-927b-4100-bcaa-493e3ae04647_ActionId">
    <vt:lpwstr>fc5159d5-b2ba-427b-bb1d-20abe485e8be</vt:lpwstr>
  </property>
  <property fmtid="{D5CDD505-2E9C-101B-9397-08002B2CF9AE}" pid="8" name="MSIP_Label_787e8642-927b-4100-bcaa-493e3ae04647_ContentBits">
    <vt:lpwstr>0</vt:lpwstr>
  </property>
  <property fmtid="{D5CDD505-2E9C-101B-9397-08002B2CF9AE}" pid="9" name="ContentTypeId">
    <vt:lpwstr>0x010100C6836630386FAF49A1DB27E16CA6703C</vt:lpwstr>
  </property>
  <property fmtid="{D5CDD505-2E9C-101B-9397-08002B2CF9AE}" pid="10" name="MediaServiceImageTags">
    <vt:lpwstr/>
  </property>
  <property fmtid="{D5CDD505-2E9C-101B-9397-08002B2CF9AE}" pid="11" name="FileName">
    <vt:lpwstr/>
  </property>
</Properties>
</file>