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ABAS-Listed\BlueVenture Group Public Company Limited\Blue Venture Group Public_Sep2025 (Q3)\"/>
    </mc:Choice>
  </mc:AlternateContent>
  <xr:revisionPtr revIDLastSave="0" documentId="13_ncr:1_{D405005A-8A4F-4057-B931-089A14ED127B}" xr6:coauthVersionLast="47" xr6:coauthVersionMax="47" xr10:uidLastSave="{00000000-0000-0000-0000-000000000000}"/>
  <bookViews>
    <workbookView xWindow="-120" yWindow="-120" windowWidth="21840" windowHeight="13020" tabRatio="803" xr2:uid="{D87ECB67-1C5C-47F8-B2DF-5B2A257F295D}"/>
  </bookViews>
  <sheets>
    <sheet name="2-3" sheetId="1" r:id="rId1"/>
    <sheet name="4" sheetId="16" r:id="rId2"/>
    <sheet name="5(9M)" sheetId="17" r:id="rId3"/>
    <sheet name="6" sheetId="18" r:id="rId4"/>
    <sheet name="7" sheetId="19" r:id="rId5"/>
    <sheet name="8" sheetId="20" r:id="rId6"/>
  </sheets>
  <definedNames>
    <definedName name="Asset41_42">#N/A</definedName>
    <definedName name="Bs">#REF!</definedName>
    <definedName name="CIQWBGuid" hidden="1">"5d9462d9-d81a-4338-9d22-0e4ec5d4b920"</definedName>
    <definedName name="CIQWBInfo" hidden="1">"{ ""CIQVersion"":""9.51.3510.3078"" }"</definedName>
    <definedName name="DATE">#N/A</definedName>
    <definedName name="fre">#REF!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45126.5747916667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Loan">#N/A</definedName>
    <definedName name="Loan1">#N/A</definedName>
    <definedName name="Long">#N/A</definedName>
    <definedName name="Long1">#N/A</definedName>
    <definedName name="Short">#N/A</definedName>
    <definedName name="short1">#N/A</definedName>
    <definedName name="แ19">#REF!</definedName>
    <definedName name="ก659">#REF!</definedName>
    <definedName name="ด136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1" i="18" l="1"/>
  <c r="H48" i="16" l="1"/>
  <c r="Q48" i="16"/>
  <c r="Q50" i="16" s="1"/>
  <c r="Q31" i="16"/>
  <c r="Q27" i="16"/>
  <c r="Q18" i="16"/>
  <c r="N48" i="16"/>
  <c r="N50" i="16" s="1"/>
  <c r="N31" i="16"/>
  <c r="N27" i="16"/>
  <c r="N18" i="16"/>
  <c r="N29" i="16" l="1"/>
  <c r="N33" i="16" s="1"/>
  <c r="N36" i="16" s="1"/>
  <c r="Q29" i="16"/>
  <c r="Q33" i="16" s="1"/>
  <c r="Q36" i="16" s="1"/>
  <c r="Q56" i="16" s="1"/>
  <c r="E52" i="20"/>
  <c r="I52" i="20"/>
  <c r="K52" i="20"/>
  <c r="G52" i="20"/>
  <c r="J50" i="16"/>
  <c r="H50" i="16"/>
  <c r="F50" i="16"/>
  <c r="D57" i="17"/>
  <c r="Q52" i="16" l="1"/>
  <c r="N56" i="16"/>
  <c r="N52" i="16"/>
  <c r="D27" i="17"/>
  <c r="N18" i="19"/>
  <c r="D18" i="19"/>
  <c r="F18" i="19"/>
  <c r="H18" i="19"/>
  <c r="J18" i="19"/>
  <c r="L18" i="19"/>
  <c r="L18" i="18"/>
  <c r="R15" i="18"/>
  <c r="R14" i="18"/>
  <c r="D18" i="18" l="1"/>
  <c r="K58" i="20" l="1"/>
  <c r="G58" i="20"/>
  <c r="J57" i="17"/>
  <c r="J46" i="17"/>
  <c r="J27" i="17"/>
  <c r="F57" i="17"/>
  <c r="F46" i="17"/>
  <c r="F27" i="17"/>
  <c r="F18" i="17"/>
  <c r="J24" i="19"/>
  <c r="H24" i="19"/>
  <c r="F24" i="19"/>
  <c r="D24" i="19"/>
  <c r="P22" i="19"/>
  <c r="P20" i="19"/>
  <c r="J24" i="18"/>
  <c r="H24" i="18"/>
  <c r="F24" i="18"/>
  <c r="D24" i="18"/>
  <c r="R22" i="18"/>
  <c r="P24" i="18"/>
  <c r="N24" i="18"/>
  <c r="R20" i="18"/>
  <c r="J27" i="16"/>
  <c r="J18" i="16"/>
  <c r="F27" i="16"/>
  <c r="F18" i="16"/>
  <c r="E58" i="20"/>
  <c r="I58" i="20"/>
  <c r="P16" i="19"/>
  <c r="P14" i="19"/>
  <c r="P18" i="18"/>
  <c r="N18" i="18"/>
  <c r="J18" i="18"/>
  <c r="H18" i="18"/>
  <c r="F18" i="18"/>
  <c r="R16" i="18"/>
  <c r="A3" i="18"/>
  <c r="A3" i="19" s="1"/>
  <c r="A3" i="20" s="1"/>
  <c r="H57" i="17"/>
  <c r="N21" i="19" s="1"/>
  <c r="H46" i="17"/>
  <c r="H27" i="17"/>
  <c r="D18" i="17"/>
  <c r="H18" i="17"/>
  <c r="D48" i="16"/>
  <c r="D50" i="16" s="1"/>
  <c r="H27" i="16"/>
  <c r="D27" i="16"/>
  <c r="H18" i="16"/>
  <c r="D18" i="16"/>
  <c r="G101" i="1"/>
  <c r="H59" i="17" l="1"/>
  <c r="N24" i="19"/>
  <c r="J59" i="17"/>
  <c r="F59" i="17"/>
  <c r="F29" i="17"/>
  <c r="F33" i="17" s="1"/>
  <c r="F36" i="17" s="1"/>
  <c r="H29" i="17"/>
  <c r="H33" i="17" s="1"/>
  <c r="J29" i="16"/>
  <c r="J33" i="16" s="1"/>
  <c r="J36" i="16" s="1"/>
  <c r="J52" i="16" s="1"/>
  <c r="F29" i="16"/>
  <c r="F33" i="16" s="1"/>
  <c r="F36" i="16" s="1"/>
  <c r="F52" i="16" s="1"/>
  <c r="J18" i="17"/>
  <c r="J29" i="17" s="1"/>
  <c r="J33" i="17" s="1"/>
  <c r="D46" i="17"/>
  <c r="D59" i="17" s="1"/>
  <c r="D29" i="17"/>
  <c r="D33" i="17" s="1"/>
  <c r="H29" i="16"/>
  <c r="H33" i="16" s="1"/>
  <c r="H36" i="16" s="1"/>
  <c r="H52" i="16" s="1"/>
  <c r="D29" i="16"/>
  <c r="D33" i="16" s="1"/>
  <c r="D36" i="16" s="1"/>
  <c r="G37" i="1"/>
  <c r="D56" i="16" l="1"/>
  <c r="D52" i="16"/>
  <c r="F65" i="17"/>
  <c r="F61" i="17"/>
  <c r="J56" i="16"/>
  <c r="F56" i="16"/>
  <c r="H36" i="17"/>
  <c r="I25" i="20"/>
  <c r="I35" i="20" s="1"/>
  <c r="I41" i="20" s="1"/>
  <c r="I60" i="20" s="1"/>
  <c r="I64" i="20" s="1"/>
  <c r="E25" i="20"/>
  <c r="E35" i="20" s="1"/>
  <c r="E41" i="20" s="1"/>
  <c r="E60" i="20" s="1"/>
  <c r="E64" i="20" s="1"/>
  <c r="G25" i="20"/>
  <c r="G35" i="20" s="1"/>
  <c r="G41" i="20" s="1"/>
  <c r="G60" i="20" s="1"/>
  <c r="G64" i="20" s="1"/>
  <c r="H56" i="16"/>
  <c r="J36" i="17"/>
  <c r="J65" i="17" s="1"/>
  <c r="K25" i="20"/>
  <c r="K35" i="20" s="1"/>
  <c r="K41" i="20" s="1"/>
  <c r="K60" i="20" s="1"/>
  <c r="K64" i="20" s="1"/>
  <c r="D36" i="17"/>
  <c r="M37" i="1"/>
  <c r="K37" i="1"/>
  <c r="I37" i="1"/>
  <c r="D61" i="17" l="1"/>
  <c r="D65" i="17"/>
  <c r="L24" i="19"/>
  <c r="H61" i="17"/>
  <c r="H65" i="17"/>
  <c r="L24" i="18"/>
  <c r="J61" i="17"/>
  <c r="P15" i="19"/>
  <c r="P18" i="19" s="1"/>
  <c r="M101" i="1"/>
  <c r="K101" i="1"/>
  <c r="I101" i="1"/>
  <c r="P21" i="19" l="1"/>
  <c r="P24" i="19" s="1"/>
  <c r="R21" i="18"/>
  <c r="R24" i="18" s="1"/>
  <c r="R18" i="18"/>
  <c r="A106" i="1"/>
  <c r="M79" i="1"/>
  <c r="K79" i="1"/>
  <c r="I79" i="1"/>
  <c r="G79" i="1"/>
  <c r="M71" i="1"/>
  <c r="K71" i="1"/>
  <c r="I71" i="1"/>
  <c r="G71" i="1"/>
  <c r="A52" i="1"/>
  <c r="A50" i="1"/>
  <c r="M22" i="1"/>
  <c r="K22" i="1"/>
  <c r="I22" i="1"/>
  <c r="G22" i="1"/>
  <c r="G81" i="1" l="1"/>
  <c r="G103" i="1" s="1"/>
  <c r="I39" i="1"/>
  <c r="K39" i="1"/>
  <c r="M39" i="1"/>
  <c r="I81" i="1"/>
  <c r="I103" i="1" s="1"/>
  <c r="K81" i="1"/>
  <c r="K103" i="1" s="1"/>
  <c r="G39" i="1"/>
  <c r="M81" i="1"/>
  <c r="M103" i="1" s="1"/>
</calcChain>
</file>

<file path=xl/sharedStrings.xml><?xml version="1.0" encoding="utf-8"?>
<sst xmlns="http://schemas.openxmlformats.org/spreadsheetml/2006/main" count="388" uniqueCount="183">
  <si>
    <t xml:space="preserve">บริษัท บลูเวนเจอร์ กรุ๊ป จำกัด (มหาชน) </t>
  </si>
  <si>
    <t>งบฐานะการเงิน</t>
  </si>
  <si>
    <t>ข้อมูลทางการเงินรวม</t>
  </si>
  <si>
    <t>ข้อมูลทางการเงินเฉพาะกิจการ</t>
  </si>
  <si>
    <t>(ยังไม่ได้ตรวจสอบ)</t>
  </si>
  <si>
    <t>(ตรวจสอบแล้ว)</t>
  </si>
  <si>
    <t>31 ธันวาคม</t>
  </si>
  <si>
    <t>พ.ศ. 2568</t>
  </si>
  <si>
    <t>พ.ศ. 2567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</si>
  <si>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</si>
  <si>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</si>
  <si>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</si>
  <si>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</si>
  <si>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</si>
  <si>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</si>
  <si>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>สินทรัพย์ที่เกิดจากสัญญา</t>
  </si>
  <si>
    <t>สินทรัพย์ทางการเงินอื่น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</si>
  <si>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</si>
  <si>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</si>
  <si>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</si>
  <si>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</si>
  <si>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ลูกหนี้ไม่หมุนเวียนอื่น</t>
  </si>
  <si>
    <t>สินทรัพย์ทางการเงินอื่นที่เป็นหลักประกัน</t>
  </si>
  <si>
    <t>เงินลงทุนในบริษัทย่อย</t>
  </si>
  <si>
    <t>เงินลงทุนในการร่วมค้า</t>
  </si>
  <si>
    <t>เงินลงทุนในบริษัทร่วม</t>
  </si>
  <si>
    <t>ที่ดิน อาคารและอุปกรณ์</t>
  </si>
  <si>
    <t>สินทรัพย์สิทธิการใช้</t>
  </si>
  <si>
    <t>สินทรัพย์ไม่มีตัวตน</t>
  </si>
  <si>
    <t>สินทรัพย์ภาษีเงินได้รอตัดบัญชี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</si>
  <si>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</si>
  <si>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</si>
  <si>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</si>
  <si>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    </t>
  </si>
  <si>
    <t>หมายเหตุประกอบข้อมูลทางการเงินเป็นส่วนหนึ่งของข้อมูลทางการเงินระหว่างกาลนี้</t>
  </si>
  <si>
    <r>
      <t>งบฐานะการเงิน</t>
    </r>
    <r>
      <rPr>
        <sz val="13"/>
        <rFont val="Browallia New"/>
        <family val="2"/>
      </rPr>
      <t xml:space="preserve"> (ต่อ)</t>
    </r>
  </si>
  <si>
    <t>หนี้สินและส่วนของเจ้าของ</t>
  </si>
  <si>
    <t>หนี้สินหมุนเวียน</t>
  </si>
  <si>
    <t>เจ้าหนี้การค้าและเจ้าหนี้หมุนเวียนอื่น</t>
  </si>
  <si>
    <t>หนี้สินตามสัญญาเช่า</t>
  </si>
  <si>
    <t>ส่วนที่ถึงกำหนดชำระภายในหนึ่งปี</t>
  </si>
  <si>
    <t>ภาษีเงินได้นิติบุคคลค้างจ่าย</t>
  </si>
  <si>
    <t>ตราสารอนุพันธ์ทางการเงิน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</si>
  <si>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</si>
  <si>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</si>
  <si>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</si>
  <si>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</si>
  <si>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</si>
  <si>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</si>
  <si>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</si>
  <si>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ส่วนของเจ้าของ</t>
  </si>
  <si>
    <t xml:space="preserve">ทุนเรือนหุ้น </t>
  </si>
  <si>
    <t xml:space="preserve">ทุนจดทะเบียน </t>
  </si>
  <si>
    <t>หุ้นสามัญจำนวน 450,000,000 หุ้น</t>
  </si>
  <si>
    <t>มูลค่าที่ตราไว้หุ้นละ 0.5 บาท</t>
  </si>
  <si>
    <t xml:space="preserve">   </t>
  </si>
  <si>
    <t>ทุนที่ออกและชำระแล้ว</t>
  </si>
  <si>
    <t>จ่ายชำระแล้วหุ้นละ 0.5 บาท</t>
  </si>
  <si>
    <t>ส่วนเกินมูลค่าหุ้น</t>
  </si>
  <si>
    <t>ส่วนเกิน(ส่วนต่ำกว่า)ทุนจากการรวมธุรกิจ</t>
  </si>
  <si>
    <t>ภายใต้การควบคุมเดียวกัน</t>
  </si>
  <si>
    <t>กำไรสะสม</t>
  </si>
  <si>
    <t>จัดสรรแล้ว - 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</si>
  <si>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</si>
  <si>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</si>
  <si>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รวมส่วนของเจ้าของ</t>
  </si>
  <si>
    <t>รวมหนี้สินและส่วนของเจ้าของ</t>
  </si>
  <si>
    <t>บริษัท บลูเวนเจอร์ กรุ๊ป จำกัด (มหาชน)</t>
  </si>
  <si>
    <t>งบกำไรขาดทุนเบ็ดเสร็จ</t>
  </si>
  <si>
    <t>รายได้</t>
  </si>
  <si>
    <t>รายได้จากสัญญาที่ทำกับลูกค้า</t>
  </si>
  <si>
    <t>รายได้ดอกเบี้ย</t>
  </si>
  <si>
    <t>รายได้เงินปันผล</t>
  </si>
  <si>
    <t>รายได้อื่น</t>
  </si>
  <si>
    <t>รวมรายได้</t>
  </si>
  <si>
    <t>ค่าใช้จ่าย</t>
  </si>
  <si>
    <t>ต้นทุนการให้บริการ</t>
  </si>
  <si>
    <t>ค่าใช้จ่ายในการบริหาร</t>
  </si>
  <si>
    <t>ขาดทุน(กำไร)อื่น - สุทธิ</t>
  </si>
  <si>
    <t>รวมค่าใช้จ่าย</t>
  </si>
  <si>
    <t>กำไรจากการดำเนินงาน</t>
  </si>
  <si>
    <t>ส่วนแบ่งขาดทุนจากเงินลงทุนในการร่วมค้า</t>
  </si>
  <si>
    <t>ต้นทุนทางการเงิน</t>
  </si>
  <si>
    <t>กำไรก่อนภาษีเงินได้</t>
  </si>
  <si>
    <t>กำไรสุทธิสำหรับรอบระยะเวลา</t>
  </si>
  <si>
    <t>กำไร(ขาดทุน)เบ็ดเสร็จอื่น</t>
  </si>
  <si>
    <t>รายการที่จะไม่จัดประเภทรายการใหม่</t>
  </si>
  <si>
    <t xml:space="preserve">   ไปยังกำไรหรือขาดทุนในภายหลัง</t>
  </si>
  <si>
    <t xml:space="preserve">   การวัดมูลค่าใหม่ของภาระผูกพันผลประโยชน์หลังออกจากงาน</t>
  </si>
  <si>
    <t xml:space="preserve">   ภาษีเงินได้ของรายการที่จะไม่จัดประเภทรายการใหม่</t>
  </si>
  <si>
    <t xml:space="preserve">     ไปยังกำไรหรือขาดทุนในภายหลัง</t>
  </si>
  <si>
    <t>รวมรายการที่จะไม่จัดประเภทรายการใหม่</t>
  </si>
  <si>
    <t>รายการที่จะจัดประเภทรายการใหม่</t>
  </si>
  <si>
    <t xml:space="preserve">  ผลต่างของอัตราแลกเปลี่ยนจากการแปลงค่างบการเงิน</t>
  </si>
  <si>
    <t xml:space="preserve">  การเปลี่ยนแปลงในมูลค่ายุติธรรมของเงินลงทุนในตราสารหนี้</t>
  </si>
  <si>
    <t xml:space="preserve">    ที่วัดด้วยมูลค่ายุติธรรมผ่านกำไรขาดทุนเบ็ดเสร็จอื่น</t>
  </si>
  <si>
    <t xml:space="preserve">  ภาษีเงินได้ของรายการที่จะจัดประเภทรายการใหม่</t>
  </si>
  <si>
    <t xml:space="preserve">    ไปยังกำไรหรือขาดทุนในภายหลัง</t>
  </si>
  <si>
    <t>รวมรายการที่จะจัดประเภทรายการใหม่</t>
  </si>
  <si>
    <t>กำไรเบ็ดเสร็จอื่นสำหรับรอบระยะเวลา - สุทธิจากภาษี</t>
  </si>
  <si>
    <t>กำไรเบ็ดเสร็จรวมสำหรับรอบระยะเวลา</t>
  </si>
  <si>
    <t>กำไรต่อหุ้น</t>
  </si>
  <si>
    <t>กำไรต่อหุ้นขั้นพื้นฐาน (บาทต่อหุ้น)</t>
  </si>
  <si>
    <t>ส่วนแบ่ง(ขาดทุน)จากเงินลงทุนในการร่วมค้า</t>
  </si>
  <si>
    <t>(ขาดทุน)เบ็ดเสร็จอื่นสำหรับรอบระยะเวลา - สุทธิจากภาษี</t>
  </si>
  <si>
    <t>กำไรต่อหุ้นขั้นพื้นฐาน(บาทต่อหุ้น)</t>
  </si>
  <si>
    <t>งบการเปลี่ยนแปลงส่วนของเจ้าของ</t>
  </si>
  <si>
    <t>ข้อมูลทางการเงินรวม (ยังไม่ได้ตรวจสอบ)</t>
  </si>
  <si>
    <t>การวัดมูลค่า</t>
  </si>
  <si>
    <t>ส่วนเกินทุนจาก</t>
  </si>
  <si>
    <t>จัดสรรแล้ว</t>
  </si>
  <si>
    <t>เงินลงทุนในตราสารหนี้</t>
  </si>
  <si>
    <t>ทุนที่ออก</t>
  </si>
  <si>
    <t>ส่วนเกิน</t>
  </si>
  <si>
    <t>การรวมธุรกิจภายใต้</t>
  </si>
  <si>
    <t xml:space="preserve">- สำรอง </t>
  </si>
  <si>
    <t>การแปลงค่า</t>
  </si>
  <si>
    <t>ด้วยมูลค่ายุติธรรมผ่าน</t>
  </si>
  <si>
    <t>รวมส่วน</t>
  </si>
  <si>
    <t>และชำระแล้ว</t>
  </si>
  <si>
    <t>มูลค่าหุ้นสามัญ</t>
  </si>
  <si>
    <t>การควบคุมเดียวกัน</t>
  </si>
  <si>
    <t>ตามกฎหมาย</t>
  </si>
  <si>
    <t>งบการเงิน</t>
  </si>
  <si>
    <t>กำไรขาดทุนเบ็ดเสร็จอื่น</t>
  </si>
  <si>
    <t>ของเจ้าของ</t>
  </si>
  <si>
    <t>ยอดคงเหลือ ณ วันที่ 1 มกราคม พ.ศ. 2567</t>
  </si>
  <si>
    <t>จ่ายเงินปันผล</t>
  </si>
  <si>
    <t>ยอดคงเหลือ ณ วันที่ 1 มกราคม พ.ศ. 2568</t>
  </si>
  <si>
    <r>
      <t xml:space="preserve">งบการเปลี่ยนแปลงส่วนของเจ้าของ </t>
    </r>
    <r>
      <rPr>
        <sz val="13"/>
        <rFont val="Browallia New"/>
        <family val="2"/>
      </rPr>
      <t>(ต่อ)</t>
    </r>
  </si>
  <si>
    <t>ข้อมูลทางการเงินเฉพาะกิจการ (ยังไม่ได้ตรวจสอบ)</t>
  </si>
  <si>
    <t xml:space="preserve"> ส่วน(ต่ำกว่า)ทุนจาก</t>
  </si>
  <si>
    <t>งบกระแสเงินสด</t>
  </si>
  <si>
    <t>กระแสเงินสดจากกิจกรรมดำเนินงาน</t>
  </si>
  <si>
    <t>กำไรสุทธิก่อนภาษีเงินได้</t>
  </si>
  <si>
    <t>รายการปรับปรุง</t>
  </si>
  <si>
    <t>ค่าเสื่อมราคาและค่าตัดจำหน่าย</t>
  </si>
  <si>
    <t>10, 11, 12</t>
  </si>
  <si>
    <t>(กลับรายการ)ผลขาดทุนด้านเครดิตที่คาดว่าจะเกิดขึ้น</t>
  </si>
  <si>
    <t>(กลับรายการ)ขาดทุนจากการด้อยค่าสินทรัพย์</t>
  </si>
  <si>
    <t>กำไรจากการเปลี่ยนแปลงสัญญาเช่า</t>
  </si>
  <si>
    <t>กำไรจากการดำเนินงานก่อนการเปลี่ยนแปลงของเงินทุนหมุนเวียน</t>
  </si>
  <si>
    <t>การเปลี่ยนแปลงเงินทุนหมุนเวียน</t>
  </si>
  <si>
    <t>ลูกหนี้การค้าและลูกหนี้หมุนเวียน</t>
  </si>
  <si>
    <t>เงินสดจ่ายผลประโยชน์พนักงาน</t>
  </si>
  <si>
    <t>ดอกเบี้ยรับ</t>
  </si>
  <si>
    <t>จ่ายต้นทุนทางการเงิน</t>
  </si>
  <si>
    <t>รับภาษีเงินได้</t>
  </si>
  <si>
    <t>เงินสดจ่ายภาษีเงินได้</t>
  </si>
  <si>
    <t>เงินสดสุทธิจากกิจกรรมดำเนินงาน</t>
  </si>
  <si>
    <t>กระแสเงินสดจากกิจกรรมลงทุน</t>
  </si>
  <si>
    <t>เงินสดจ่ายเพื่อซื้อสินทรัพย์ทางการเงินอื่น</t>
  </si>
  <si>
    <t>เงินสดรับจากการขายสินทรัพย์ทางการเงินอื่น</t>
  </si>
  <si>
    <t>เงินสดจ่ายเพื่อซื้อและพัฒนาสินทรัพย์ไม่มีตัวตน</t>
  </si>
  <si>
    <t>เงินปันผลรับ</t>
  </si>
  <si>
    <t>เงินสดสุทธิจากกิจกรรมลงทุน</t>
  </si>
  <si>
    <t>กระแสเงินสดจากกิจกรรมจัดหาเงิน</t>
  </si>
  <si>
    <t>เงินสดจ่ายคืนเงินต้นตามสัญญาเช่า</t>
  </si>
  <si>
    <t>เงินปันผลจ่าย</t>
  </si>
  <si>
    <t>เงินสดสุทธิจากกิจกรรมจัดหาเงิน</t>
  </si>
  <si>
    <t>เงินสดและรายการเทียบเท่าเงินสดเพิ่มขึ้น(ลดลง)สุทธิ</t>
  </si>
  <si>
    <t>เงินสดและรายการเทียบเท่าเงินสดต้นรอบระยะเวลา</t>
  </si>
  <si>
    <t>ค่าเผื่อผลขาดทุนด้านเครดิตที่คาดว่าจะเกิดขึ้น(เพิ่มขึ้น)ลดลง</t>
  </si>
  <si>
    <t>เงินสดและรายการเทียบเท่าเงินสดสิ้นรอบระยะเวลา</t>
  </si>
  <si>
    <t>รายการที่ไม่ใช่เงินสด</t>
  </si>
  <si>
    <t>การได้มาซึ่งสิทธิในการใช้สินทรัพย์</t>
  </si>
  <si>
    <t>การเปลี่ยนแปลงสัญญาเช่าและการประเมินหนี้สินตามสัญญาเช่าใหม่</t>
  </si>
  <si>
    <t>เงินลงทุนในบริษัทร่วมค้างจ่าย</t>
  </si>
  <si>
    <t>สำหรับรอบระยะเวลาสามเดือนสิ้นสุดวันที่ 30 กันยายน พ.ศ. 2568</t>
  </si>
  <si>
    <t>30 กันยายน</t>
  </si>
  <si>
    <t>ยอดคงเหลือ ณ วันที่ 30 กันยายน พ.ศ. 2567</t>
  </si>
  <si>
    <t>ยอดคงเหลือ ณ วันที่ 30 กันยายน พ.ศ. 2568</t>
  </si>
  <si>
    <t>ณ วันที่ 30 กันยายน พ.ศ. 2568</t>
  </si>
  <si>
    <t>สำหรับรอบระยะเวลาเก้าเดือนสิ้นสุดวันที่ 30 กันยายน พ.ศ. 2568</t>
  </si>
  <si>
    <t>-</t>
  </si>
  <si>
    <t>การเพิ่มขึ้นของสินทรัพย์ทางการเงินอื่นที่เป็นหลักประกัน</t>
  </si>
  <si>
    <t>30 มิถุนายน</t>
  </si>
  <si>
    <t>ค่าใช้จ่ายภาษีเงินได้</t>
  </si>
  <si>
    <t>(กำไร)ขาดทุนจากการจำหน่ายและตัดจำหน่ายสินทรัพย์</t>
  </si>
  <si>
    <t>ขาดทุนจากมูลค่ายุติธรรมของสินทรัพย์ทางการเงินอื่น</t>
  </si>
  <si>
    <t>เงินสดได้มาจากกิจกรรมดำเนินงาน</t>
  </si>
  <si>
    <t>เงินสดจ่ายเพื่อซื้ออุปกรณ์</t>
  </si>
  <si>
    <t>เงินสดรับจากการขายอุปกรณ์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</si>
</sst>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#,##0;\(#,##0\);\-"/>
    <numFmt numFmtId="167" formatCode="_(* #,##0_);_(* \(#,##0\);_(* \-_)&quot;     &quot;;_(@_)"/>
    <numFmt numFmtId="168" formatCode="#,##0;\(#,##0\)"/>
    <numFmt numFmtId="169" formatCode="_-* #,##0.00_-;\-* #,##0.00_-;_-* \-??_-;_-@_-"/>
    <numFmt numFmtId="170" formatCode="#,##0.0_);\(#,##0.0\)"/>
    <numFmt numFmtId="171" formatCode="#,##0;\(#,##0\);\-;@"/>
    <numFmt numFmtId="172" formatCode="_-* #,##0_-;\-* #,##0_-;_-* &quot;-&quot;??_-;_-@_-"/>
    <numFmt numFmtId="173" formatCode="#,##0.00;\(#,##0.00\);\-"/>
    <numFmt numFmtId="174" formatCode="_-* #,##0.00\ &quot;€&quot;_-;\-* #,##0.00\ &quot;€&quot;_-;_-* &quot;-&quot;??\ &quot;€&quot;_-;_-@_-"/>
    <numFmt numFmtId="175" formatCode="_-* #,##0.00\ _€_-;\-* #,##0.00\ _€_-;_-* &quot;-&quot;??\ _€_-;_-@_-"/>
    <numFmt numFmtId="176" formatCode="#,##0.0000;\(#,##0.0000\);\-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name val="Arial"/>
      <family val="2"/>
    </font>
    <font>
      <sz val="10"/>
      <name val="ApFont"/>
    </font>
    <font>
      <sz val="16"/>
      <name val="AngsanaUPC"/>
      <family val="1"/>
    </font>
    <font>
      <sz val="16"/>
      <name val="AngsanaUPC"/>
      <family val="1"/>
      <charset val="222"/>
    </font>
    <font>
      <sz val="10"/>
      <color theme="1"/>
      <name val="Arial"/>
      <family val="2"/>
    </font>
    <font>
      <sz val="12"/>
      <name val="CordiaUPC"/>
      <family val="2"/>
      <charset val="222"/>
    </font>
    <font>
      <b/>
      <sz val="12"/>
      <name val="Browallia New"/>
      <family val="2"/>
    </font>
    <font>
      <sz val="12"/>
      <name val="Browallia New"/>
      <family val="2"/>
    </font>
    <font>
      <b/>
      <sz val="13"/>
      <name val="Browallia New"/>
      <family val="2"/>
    </font>
    <font>
      <sz val="13"/>
      <name val="Browallia New"/>
      <family val="2"/>
    </font>
    <font>
      <i/>
      <sz val="12"/>
      <name val="Browallia New"/>
      <family val="2"/>
    </font>
    <font>
      <sz val="13"/>
      <color theme="1"/>
      <name val="Browallia New"/>
      <family val="2"/>
    </font>
    <font>
      <sz val="11"/>
      <color theme="1"/>
      <name val="Arial"/>
      <family val="2"/>
    </font>
    <font>
      <u/>
      <sz val="9"/>
      <color theme="10"/>
      <name val="Arial"/>
      <family val="2"/>
    </font>
    <font>
      <u/>
      <sz val="10"/>
      <color rgb="FF0563C1"/>
      <name val="Georgia"/>
      <family val="1"/>
    </font>
    <font>
      <sz val="10"/>
      <color indexed="8"/>
      <name val="Arial"/>
      <family val="2"/>
    </font>
    <font>
      <u/>
      <sz val="10"/>
      <color theme="10"/>
      <name val="Georgia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</font>
    <font>
      <sz val="16"/>
      <color rgb="FF006100"/>
      <name val="Browallia New"/>
      <family val="2"/>
      <charset val="222"/>
    </font>
    <font>
      <b/>
      <sz val="16"/>
      <color rgb="FFFA7D00"/>
      <name val="Browallia New"/>
      <family val="2"/>
      <charset val="222"/>
    </font>
    <font>
      <sz val="16"/>
      <color rgb="FF9C6500"/>
      <name val="Browallia New"/>
      <family val="2"/>
      <charset val="222"/>
    </font>
    <font>
      <sz val="16"/>
      <color theme="0"/>
      <name val="Browallia New"/>
      <family val="2"/>
      <charset val="222"/>
    </font>
    <font>
      <sz val="11"/>
      <color theme="1"/>
      <name val="Leelawadee"/>
      <family val="2"/>
      <charset val="222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222"/>
      <scheme val="minor"/>
    </font>
    <font>
      <u/>
      <sz val="10"/>
      <color theme="10"/>
      <name val="Arial"/>
      <family val="2"/>
    </font>
    <font>
      <sz val="14"/>
      <name val="CordiaUPC"/>
      <family val="2"/>
    </font>
    <font>
      <sz val="14"/>
      <color theme="1"/>
      <name val="Browallia New"/>
      <family val="2"/>
      <charset val="222"/>
    </font>
    <font>
      <u/>
      <sz val="14"/>
      <color indexed="12"/>
      <name val="Cordia New"/>
      <family val="2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5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/>
      <top/>
      <bottom/>
      <diagonal/>
    </border>
  </borders>
  <cellStyleXfs count="181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169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2" fillId="0" borderId="0"/>
    <xf numFmtId="0" fontId="4" fillId="0" borderId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1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4" fillId="0" borderId="0"/>
    <xf numFmtId="0" fontId="7" fillId="0" borderId="0">
      <protection locked="0"/>
    </xf>
    <xf numFmtId="0" fontId="3" fillId="0" borderId="0"/>
    <xf numFmtId="9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5" fillId="0" borderId="0"/>
    <xf numFmtId="0" fontId="7" fillId="0" borderId="0"/>
    <xf numFmtId="0" fontId="17" fillId="0" borderId="0" applyNumberFormat="0" applyFill="0" applyBorder="0" applyAlignment="0">
      <alignment vertical="top"/>
      <protection locked="0"/>
    </xf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15" fillId="0" borderId="0"/>
    <xf numFmtId="0" fontId="7" fillId="0" borderId="0"/>
    <xf numFmtId="0" fontId="15" fillId="0" borderId="0"/>
    <xf numFmtId="0" fontId="1" fillId="0" borderId="0"/>
    <xf numFmtId="0" fontId="1" fillId="0" borderId="0"/>
    <xf numFmtId="0" fontId="7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>
      <alignment vertical="top"/>
    </xf>
    <xf numFmtId="0" fontId="1" fillId="0" borderId="0"/>
    <xf numFmtId="43" fontId="7" fillId="0" borderId="0" applyFont="0" applyFill="0" applyBorder="0" applyAlignment="0" applyProtection="0"/>
    <xf numFmtId="0" fontId="1" fillId="0" borderId="0"/>
    <xf numFmtId="0" fontId="7" fillId="0" borderId="0">
      <protection locked="0"/>
    </xf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" fillId="0" borderId="0" applyNumberFormat="0" applyFill="0" applyBorder="0" applyAlignment="0">
      <alignment vertical="top"/>
      <protection locked="0"/>
    </xf>
    <xf numFmtId="0" fontId="19" fillId="0" borderId="8" applyNumberFormat="0" applyFill="0" applyAlignment="0">
      <protection locked="0"/>
    </xf>
    <xf numFmtId="0" fontId="1" fillId="0" borderId="0"/>
    <xf numFmtId="9" fontId="1" fillId="0" borderId="0" applyFont="0" applyFill="0" applyBorder="0" applyAlignment="0" applyProtection="0"/>
    <xf numFmtId="0" fontId="20" fillId="0" borderId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  <xf numFmtId="0" fontId="20" fillId="0" borderId="0"/>
    <xf numFmtId="43" fontId="2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2" fillId="0" borderId="0"/>
    <xf numFmtId="0" fontId="20" fillId="0" borderId="0"/>
    <xf numFmtId="0" fontId="2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>
      <alignment vertical="top"/>
    </xf>
    <xf numFmtId="0" fontId="1" fillId="0" borderId="0">
      <protection locked="0"/>
    </xf>
    <xf numFmtId="0" fontId="1" fillId="0" borderId="0"/>
    <xf numFmtId="0" fontId="2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>
      <protection locked="0"/>
    </xf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2" borderId="0" applyNumberFormat="0" applyBorder="0" applyAlignment="0" applyProtection="0"/>
    <xf numFmtId="0" fontId="24" fillId="4" borderId="7" applyNumberFormat="0" applyAlignment="0" applyProtection="0"/>
    <xf numFmtId="0" fontId="25" fillId="3" borderId="0" applyNumberFormat="0" applyBorder="0" applyAlignment="0" applyProtection="0"/>
    <xf numFmtId="0" fontId="26" fillId="5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>
      <protection locked="0"/>
    </xf>
    <xf numFmtId="0" fontId="27" fillId="0" borderId="0"/>
    <xf numFmtId="0" fontId="7" fillId="0" borderId="0">
      <protection locked="0"/>
    </xf>
    <xf numFmtId="0" fontId="7" fillId="0" borderId="0">
      <protection locked="0"/>
    </xf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8" fillId="0" borderId="0" applyNumberFormat="0" applyFill="0" applyBorder="0" applyAlignment="0" applyProtection="0">
      <protection locked="0"/>
    </xf>
    <xf numFmtId="0" fontId="17" fillId="0" borderId="0" applyNumberFormat="0" applyFill="0" applyBorder="0" applyAlignment="0">
      <alignment vertical="top"/>
      <protection locked="0"/>
    </xf>
    <xf numFmtId="0" fontId="1" fillId="0" borderId="0">
      <protection locked="0"/>
    </xf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20" fillId="0" borderId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>
      <protection locked="0"/>
    </xf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>
      <protection locked="0"/>
    </xf>
    <xf numFmtId="0" fontId="1" fillId="0" borderId="0">
      <protection locked="0"/>
    </xf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28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  <xf numFmtId="0" fontId="20" fillId="0" borderId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2" fillId="0" borderId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0" borderId="0"/>
    <xf numFmtId="43" fontId="20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" fillId="0" borderId="0"/>
    <xf numFmtId="9" fontId="3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3" fontId="31" fillId="0" borderId="0" applyFont="0" applyFill="0" applyBorder="0" applyAlignment="0" applyProtection="0"/>
  </cellStyleXfs>
  <cellXfs count="222">
    <xf numFmtId="0" fontId="0" fillId="0" borderId="0" xfId="0"/>
    <xf numFmtId="10" fontId="12" fillId="0" borderId="0" xfId="1" applyNumberFormat="1" applyFont="1" applyFill="1" applyAlignment="1">
      <alignment horizontal="right" vertical="center"/>
    </xf>
    <xf numFmtId="43" fontId="12" fillId="0" borderId="0" xfId="12" applyFont="1" applyFill="1" applyAlignment="1">
      <alignment horizontal="right" vertical="center"/>
    </xf>
    <xf numFmtId="0" fontId="11" fillId="0" borderId="0" xfId="2" applyFont="1" applyAlignment="1">
      <alignment vertical="center"/>
    </xf>
    <xf numFmtId="165" fontId="12" fillId="0" borderId="0" xfId="2" applyNumberFormat="1" applyFont="1" applyAlignment="1">
      <alignment horizontal="right" vertical="center"/>
    </xf>
    <xf numFmtId="165" fontId="12" fillId="0" borderId="1" xfId="2" applyNumberFormat="1" applyFont="1" applyBorder="1" applyAlignment="1">
      <alignment horizontal="right" vertical="center"/>
    </xf>
    <xf numFmtId="165" fontId="12" fillId="0" borderId="3" xfId="12" applyNumberFormat="1" applyFont="1" applyFill="1" applyBorder="1" applyAlignment="1">
      <alignment vertical="center"/>
    </xf>
    <xf numFmtId="165" fontId="12" fillId="0" borderId="0" xfId="12" applyNumberFormat="1" applyFont="1" applyFill="1" applyBorder="1" applyAlignment="1">
      <alignment vertical="center"/>
    </xf>
    <xf numFmtId="166" fontId="12" fillId="0" borderId="0" xfId="24" applyNumberFormat="1" applyFont="1" applyFill="1" applyBorder="1" applyAlignment="1">
      <alignment horizontal="right" vertical="center"/>
    </xf>
    <xf numFmtId="37" fontId="11" fillId="0" borderId="0" xfId="3" applyNumberFormat="1" applyFont="1" applyAlignment="1">
      <alignment vertical="top"/>
    </xf>
    <xf numFmtId="173" fontId="10" fillId="0" borderId="3" xfId="9" quotePrefix="1" applyNumberFormat="1" applyFont="1" applyFill="1" applyBorder="1" applyAlignment="1">
      <alignment horizontal="right" vertical="top"/>
    </xf>
    <xf numFmtId="0" fontId="12" fillId="0" borderId="1" xfId="3" applyFont="1" applyBorder="1" applyAlignment="1">
      <alignment horizontal="left" vertical="center"/>
    </xf>
    <xf numFmtId="0" fontId="14" fillId="0" borderId="0" xfId="0" applyFont="1"/>
    <xf numFmtId="0" fontId="11" fillId="0" borderId="1" xfId="2" applyFont="1" applyBorder="1" applyAlignment="1">
      <alignment horizontal="left" vertical="center"/>
    </xf>
    <xf numFmtId="166" fontId="12" fillId="0" borderId="0" xfId="2" applyNumberFormat="1" applyFont="1" applyAlignment="1">
      <alignment horizontal="right" vertical="center"/>
    </xf>
    <xf numFmtId="166" fontId="12" fillId="0" borderId="0" xfId="2" applyNumberFormat="1" applyFont="1" applyAlignment="1">
      <alignment vertical="center"/>
    </xf>
    <xf numFmtId="166" fontId="12" fillId="0" borderId="1" xfId="2" applyNumberFormat="1" applyFont="1" applyBorder="1" applyAlignment="1">
      <alignment horizontal="right" vertical="center"/>
    </xf>
    <xf numFmtId="166" fontId="12" fillId="0" borderId="1" xfId="2" applyNumberFormat="1" applyFont="1" applyBorder="1" applyAlignment="1">
      <alignment vertical="center"/>
    </xf>
    <xf numFmtId="0" fontId="11" fillId="0" borderId="0" xfId="2" applyFont="1" applyAlignment="1">
      <alignment horizontal="left" vertical="center"/>
    </xf>
    <xf numFmtId="0" fontId="11" fillId="0" borderId="0" xfId="23" applyFont="1" applyAlignment="1">
      <alignment horizontal="center" vertical="center"/>
    </xf>
    <xf numFmtId="166" fontId="11" fillId="0" borderId="0" xfId="23" applyNumberFormat="1" applyFont="1" applyAlignment="1">
      <alignment vertical="center"/>
    </xf>
    <xf numFmtId="166" fontId="11" fillId="0" borderId="0" xfId="23" applyNumberFormat="1" applyFont="1" applyAlignment="1">
      <alignment horizontal="right" vertical="center"/>
    </xf>
    <xf numFmtId="166" fontId="11" fillId="0" borderId="0" xfId="5" applyNumberFormat="1" applyFont="1" applyAlignment="1">
      <alignment horizontal="right" vertical="center" wrapText="1"/>
    </xf>
    <xf numFmtId="166" fontId="11" fillId="0" borderId="0" xfId="5" applyNumberFormat="1" applyFont="1" applyAlignment="1">
      <alignment horizontal="right" vertical="center"/>
    </xf>
    <xf numFmtId="166" fontId="11" fillId="0" borderId="0" xfId="23" quotePrefix="1" applyNumberFormat="1" applyFont="1" applyAlignment="1">
      <alignment horizontal="right" vertical="center"/>
    </xf>
    <xf numFmtId="166" fontId="11" fillId="0" borderId="0" xfId="2" applyNumberFormat="1" applyFont="1" applyAlignment="1">
      <alignment horizontal="right" vertical="center"/>
    </xf>
    <xf numFmtId="0" fontId="11" fillId="0" borderId="2" xfId="3" applyFont="1" applyBorder="1" applyAlignment="1">
      <alignment horizontal="center" vertical="top"/>
    </xf>
    <xf numFmtId="166" fontId="11" fillId="0" borderId="1" xfId="23" applyNumberFormat="1" applyFont="1" applyBorder="1" applyAlignment="1">
      <alignment horizontal="right" vertical="center"/>
    </xf>
    <xf numFmtId="0" fontId="11" fillId="0" borderId="0" xfId="3" applyFont="1" applyAlignment="1">
      <alignment horizontal="center" vertical="top"/>
    </xf>
    <xf numFmtId="0" fontId="11" fillId="0" borderId="0" xfId="23" quotePrefix="1" applyFont="1" applyAlignment="1">
      <alignment horizontal="left" vertical="center"/>
    </xf>
    <xf numFmtId="0" fontId="12" fillId="0" borderId="0" xfId="23" applyFont="1" applyAlignment="1">
      <alignment horizontal="center" vertical="center"/>
    </xf>
    <xf numFmtId="0" fontId="12" fillId="0" borderId="0" xfId="23" applyFont="1" applyAlignment="1">
      <alignment vertical="center"/>
    </xf>
    <xf numFmtId="0" fontId="12" fillId="0" borderId="0" xfId="23" applyFont="1" applyAlignment="1">
      <alignment horizontal="left" vertical="center"/>
    </xf>
    <xf numFmtId="166" fontId="12" fillId="0" borderId="1" xfId="24" applyNumberFormat="1" applyFont="1" applyFill="1" applyBorder="1" applyAlignment="1">
      <alignment horizontal="right" vertical="center"/>
    </xf>
    <xf numFmtId="166" fontId="12" fillId="0" borderId="0" xfId="24" applyNumberFormat="1" applyFont="1" applyFill="1" applyAlignment="1">
      <alignment horizontal="right" vertical="center"/>
    </xf>
    <xf numFmtId="166" fontId="12" fillId="0" borderId="3" xfId="24" applyNumberFormat="1" applyFont="1" applyFill="1" applyBorder="1" applyAlignment="1">
      <alignment horizontal="right" vertical="center"/>
    </xf>
    <xf numFmtId="166" fontId="11" fillId="0" borderId="0" xfId="5" applyNumberFormat="1" applyFont="1" applyAlignment="1">
      <alignment horizontal="center" vertical="center" wrapText="1"/>
    </xf>
    <xf numFmtId="165" fontId="12" fillId="0" borderId="0" xfId="9" quotePrefix="1" applyNumberFormat="1" applyFont="1" applyFill="1" applyAlignment="1">
      <alignment horizontal="center" vertical="top"/>
    </xf>
    <xf numFmtId="165" fontId="12" fillId="0" borderId="0" xfId="9" quotePrefix="1" applyNumberFormat="1" applyFont="1" applyFill="1" applyAlignment="1">
      <alignment horizontal="right" vertical="top"/>
    </xf>
    <xf numFmtId="166" fontId="12" fillId="0" borderId="0" xfId="9" quotePrefix="1" applyNumberFormat="1" applyFont="1" applyFill="1" applyAlignment="1">
      <alignment horizontal="right" vertical="top"/>
    </xf>
    <xf numFmtId="166" fontId="12" fillId="0" borderId="0" xfId="9" quotePrefix="1" applyNumberFormat="1" applyFont="1" applyFill="1" applyBorder="1" applyAlignment="1">
      <alignment horizontal="right" vertical="top"/>
    </xf>
    <xf numFmtId="166" fontId="12" fillId="0" borderId="0" xfId="11" quotePrefix="1" applyNumberFormat="1" applyFont="1" applyFill="1" applyAlignment="1">
      <alignment horizontal="right" vertical="top"/>
    </xf>
    <xf numFmtId="166" fontId="11" fillId="0" borderId="5" xfId="5" applyNumberFormat="1" applyFont="1" applyBorder="1" applyAlignment="1">
      <alignment horizontal="center" vertical="center" wrapText="1"/>
    </xf>
    <xf numFmtId="166" fontId="12" fillId="0" borderId="0" xfId="8" applyNumberFormat="1" applyFont="1" applyAlignment="1">
      <alignment horizontal="center" vertical="center"/>
    </xf>
    <xf numFmtId="166" fontId="12" fillId="0" borderId="2" xfId="8" applyNumberFormat="1" applyFont="1" applyBorder="1" applyAlignment="1">
      <alignment horizontal="center" vertical="center"/>
    </xf>
    <xf numFmtId="171" fontId="9" fillId="0" borderId="0" xfId="3" applyNumberFormat="1" applyFont="1" applyAlignment="1">
      <alignment horizontal="right" vertical="center"/>
    </xf>
    <xf numFmtId="166" fontId="9" fillId="0" borderId="0" xfId="3" applyNumberFormat="1" applyFont="1" applyAlignment="1">
      <alignment horizontal="right" vertical="center"/>
    </xf>
    <xf numFmtId="165" fontId="9" fillId="0" borderId="0" xfId="2" applyNumberFormat="1" applyFont="1" applyAlignment="1">
      <alignment horizontal="right"/>
    </xf>
    <xf numFmtId="171" fontId="9" fillId="0" borderId="2" xfId="3" applyNumberFormat="1" applyFont="1" applyBorder="1" applyAlignment="1">
      <alignment horizontal="right" vertical="top"/>
    </xf>
    <xf numFmtId="166" fontId="10" fillId="0" borderId="0" xfId="8" applyNumberFormat="1" applyFont="1" applyAlignment="1">
      <alignment horizontal="center" vertical="center"/>
    </xf>
    <xf numFmtId="166" fontId="10" fillId="0" borderId="0" xfId="8" applyNumberFormat="1" applyFont="1" applyAlignment="1">
      <alignment horizontal="right" vertical="center"/>
    </xf>
    <xf numFmtId="166" fontId="10" fillId="0" borderId="1" xfId="8" applyNumberFormat="1" applyFont="1" applyBorder="1" applyAlignment="1">
      <alignment horizontal="right" vertical="center"/>
    </xf>
    <xf numFmtId="166" fontId="10" fillId="0" borderId="6" xfId="3" applyNumberFormat="1" applyFont="1" applyBorder="1" applyAlignment="1">
      <alignment horizontal="right" vertical="center"/>
    </xf>
    <xf numFmtId="166" fontId="10" fillId="0" borderId="0" xfId="3" applyNumberFormat="1" applyFont="1" applyAlignment="1">
      <alignment horizontal="right" vertical="center"/>
    </xf>
    <xf numFmtId="166" fontId="10" fillId="0" borderId="3" xfId="3" applyNumberFormat="1" applyFont="1" applyBorder="1" applyAlignment="1">
      <alignment horizontal="right" vertical="center"/>
    </xf>
    <xf numFmtId="166" fontId="10" fillId="0" borderId="0" xfId="5" applyNumberFormat="1" applyFont="1" applyAlignment="1">
      <alignment horizontal="right" vertical="top"/>
    </xf>
    <xf numFmtId="166" fontId="10" fillId="0" borderId="1" xfId="5" applyNumberFormat="1" applyFont="1" applyBorder="1" applyAlignment="1">
      <alignment horizontal="right" vertical="top"/>
    </xf>
    <xf numFmtId="165" fontId="10" fillId="0" borderId="0" xfId="5" applyNumberFormat="1" applyFont="1" applyAlignment="1">
      <alignment horizontal="right" vertical="top"/>
    </xf>
    <xf numFmtId="166" fontId="10" fillId="0" borderId="4" xfId="3" applyNumberFormat="1" applyFont="1" applyBorder="1" applyAlignment="1">
      <alignment vertical="center"/>
    </xf>
    <xf numFmtId="166" fontId="10" fillId="0" borderId="0" xfId="3" applyNumberFormat="1" applyFont="1" applyAlignment="1">
      <alignment vertical="center"/>
    </xf>
    <xf numFmtId="166" fontId="10" fillId="0" borderId="0" xfId="5" applyNumberFormat="1" applyFont="1" applyAlignment="1">
      <alignment vertical="center"/>
    </xf>
    <xf numFmtId="166" fontId="10" fillId="0" borderId="3" xfId="5" applyNumberFormat="1" applyFont="1" applyBorder="1" applyAlignment="1">
      <alignment vertical="center"/>
    </xf>
    <xf numFmtId="166" fontId="10" fillId="0" borderId="0" xfId="5" applyNumberFormat="1" applyFont="1" applyAlignment="1">
      <alignment vertical="top"/>
    </xf>
    <xf numFmtId="166" fontId="12" fillId="0" borderId="0" xfId="3" applyNumberFormat="1" applyFont="1" applyAlignment="1">
      <alignment horizontal="center" vertical="center"/>
    </xf>
    <xf numFmtId="165" fontId="12" fillId="0" borderId="0" xfId="3" applyNumberFormat="1" applyFont="1" applyAlignment="1">
      <alignment horizontal="right" vertical="center"/>
    </xf>
    <xf numFmtId="165" fontId="11" fillId="0" borderId="4" xfId="3" applyNumberFormat="1" applyFont="1" applyBorder="1" applyAlignment="1">
      <alignment horizontal="right" vertical="center"/>
    </xf>
    <xf numFmtId="165" fontId="12" fillId="0" borderId="1" xfId="3" applyNumberFormat="1" applyFont="1" applyBorder="1" applyAlignment="1">
      <alignment horizontal="right" vertical="center"/>
    </xf>
    <xf numFmtId="0" fontId="12" fillId="0" borderId="0" xfId="2" applyFont="1" applyAlignment="1">
      <alignment horizontal="center" vertical="center"/>
    </xf>
    <xf numFmtId="165" fontId="12" fillId="0" borderId="0" xfId="2" applyNumberFormat="1" applyFont="1" applyAlignment="1">
      <alignment horizontal="center" vertical="center"/>
    </xf>
    <xf numFmtId="0" fontId="12" fillId="0" borderId="0" xfId="2" applyFont="1" applyAlignment="1">
      <alignment vertical="center"/>
    </xf>
    <xf numFmtId="37" fontId="11" fillId="0" borderId="0" xfId="2" applyNumberFormat="1" applyFont="1" applyAlignment="1">
      <alignment horizontal="left" vertical="center"/>
    </xf>
    <xf numFmtId="37" fontId="11" fillId="0" borderId="1" xfId="2" quotePrefix="1" applyNumberFormat="1" applyFont="1" applyBorder="1" applyAlignment="1">
      <alignment horizontal="left" vertical="center"/>
    </xf>
    <xf numFmtId="0" fontId="12" fillId="0" borderId="1" xfId="2" applyFont="1" applyBorder="1" applyAlignment="1">
      <alignment horizontal="center" vertical="center"/>
    </xf>
    <xf numFmtId="165" fontId="12" fillId="0" borderId="1" xfId="2" applyNumberFormat="1" applyFont="1" applyBorder="1" applyAlignment="1">
      <alignment horizontal="center" vertical="center"/>
    </xf>
    <xf numFmtId="0" fontId="12" fillId="0" borderId="0" xfId="3" applyFont="1" applyAlignment="1">
      <alignment horizontal="center" vertical="center"/>
    </xf>
    <xf numFmtId="165" fontId="12" fillId="0" borderId="0" xfId="3" applyNumberFormat="1" applyFont="1" applyAlignment="1">
      <alignment vertical="center"/>
    </xf>
    <xf numFmtId="0" fontId="11" fillId="0" borderId="0" xfId="3" applyFont="1" applyAlignment="1">
      <alignment horizontal="center" vertical="center"/>
    </xf>
    <xf numFmtId="165" fontId="11" fillId="0" borderId="0" xfId="3" applyNumberFormat="1" applyFont="1" applyAlignment="1">
      <alignment horizontal="right" vertical="center"/>
    </xf>
    <xf numFmtId="165" fontId="11" fillId="0" borderId="0" xfId="2" applyNumberFormat="1" applyFont="1" applyAlignment="1">
      <alignment horizontal="right" vertical="center"/>
    </xf>
    <xf numFmtId="165" fontId="12" fillId="0" borderId="0" xfId="4" applyNumberFormat="1" applyFont="1" applyAlignment="1">
      <alignment horizontal="right" vertical="center"/>
    </xf>
    <xf numFmtId="0" fontId="11" fillId="0" borderId="2" xfId="3" applyFont="1" applyBorder="1" applyAlignment="1">
      <alignment horizontal="center" vertical="center"/>
    </xf>
    <xf numFmtId="165" fontId="11" fillId="0" borderId="2" xfId="3" applyNumberFormat="1" applyFont="1" applyBorder="1" applyAlignment="1">
      <alignment horizontal="right" vertical="center"/>
    </xf>
    <xf numFmtId="165" fontId="11" fillId="0" borderId="0" xfId="3" applyNumberFormat="1" applyFont="1" applyAlignment="1">
      <alignment horizontal="center" vertical="center"/>
    </xf>
    <xf numFmtId="0" fontId="11" fillId="0" borderId="0" xfId="3" applyFont="1" applyAlignment="1">
      <alignment vertical="center"/>
    </xf>
    <xf numFmtId="0" fontId="12" fillId="0" borderId="0" xfId="5" applyFont="1" applyAlignment="1">
      <alignment horizontal="center" vertical="center"/>
    </xf>
    <xf numFmtId="165" fontId="12" fillId="0" borderId="0" xfId="5" applyNumberFormat="1" applyFont="1" applyAlignment="1">
      <alignment horizontal="right" vertical="center"/>
    </xf>
    <xf numFmtId="0" fontId="12" fillId="0" borderId="0" xfId="5" applyFont="1" applyAlignment="1">
      <alignment vertical="center"/>
    </xf>
    <xf numFmtId="37" fontId="12" fillId="0" borderId="0" xfId="0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165" fontId="12" fillId="0" borderId="0" xfId="3" applyNumberFormat="1" applyFont="1" applyAlignment="1">
      <alignment horizontal="center" vertical="center"/>
    </xf>
    <xf numFmtId="165" fontId="12" fillId="0" borderId="0" xfId="5" applyNumberFormat="1" applyFont="1" applyAlignment="1">
      <alignment vertical="center"/>
    </xf>
    <xf numFmtId="43" fontId="12" fillId="0" borderId="0" xfId="12" applyFont="1" applyFill="1" applyAlignment="1">
      <alignment vertical="center"/>
    </xf>
    <xf numFmtId="43" fontId="12" fillId="0" borderId="0" xfId="5" applyNumberFormat="1" applyFont="1" applyAlignment="1">
      <alignment vertical="center"/>
    </xf>
    <xf numFmtId="168" fontId="12" fillId="0" borderId="0" xfId="3" applyNumberFormat="1" applyFont="1" applyAlignment="1">
      <alignment horizontal="center" vertical="center"/>
    </xf>
    <xf numFmtId="165" fontId="12" fillId="0" borderId="3" xfId="3" applyNumberFormat="1" applyFont="1" applyBorder="1" applyAlignment="1">
      <alignment horizontal="right" vertical="center"/>
    </xf>
    <xf numFmtId="0" fontId="12" fillId="0" borderId="1" xfId="3" applyFont="1" applyBorder="1" applyAlignment="1">
      <alignment vertical="center"/>
    </xf>
    <xf numFmtId="0" fontId="12" fillId="0" borderId="1" xfId="2" applyFont="1" applyBorder="1" applyAlignment="1">
      <alignment vertical="center"/>
    </xf>
    <xf numFmtId="165" fontId="12" fillId="0" borderId="1" xfId="2" applyNumberFormat="1" applyFont="1" applyBorder="1" applyAlignment="1">
      <alignment vertical="center"/>
    </xf>
    <xf numFmtId="37" fontId="11" fillId="0" borderId="0" xfId="2" quotePrefix="1" applyNumberFormat="1" applyFont="1" applyAlignment="1">
      <alignment horizontal="left" vertical="center"/>
    </xf>
    <xf numFmtId="37" fontId="11" fillId="0" borderId="1" xfId="2" applyNumberFormat="1" applyFont="1" applyBorder="1" applyAlignment="1">
      <alignment horizontal="left" vertical="center"/>
    </xf>
    <xf numFmtId="37" fontId="12" fillId="0" borderId="0" xfId="0" applyNumberFormat="1" applyFont="1" applyAlignment="1">
      <alignment horizontal="center" vertical="center"/>
    </xf>
    <xf numFmtId="0" fontId="12" fillId="0" borderId="0" xfId="3" applyFont="1" applyAlignment="1">
      <alignment vertical="center"/>
    </xf>
    <xf numFmtId="170" fontId="12" fillId="0" borderId="0" xfId="0" applyNumberFormat="1" applyFont="1" applyAlignment="1">
      <alignment horizontal="center" vertical="center"/>
    </xf>
    <xf numFmtId="165" fontId="12" fillId="0" borderId="0" xfId="0" applyNumberFormat="1" applyFont="1" applyAlignment="1">
      <alignment vertical="center"/>
    </xf>
    <xf numFmtId="0" fontId="12" fillId="0" borderId="0" xfId="5" applyFont="1" applyAlignment="1">
      <alignment horizontal="left" vertical="center"/>
    </xf>
    <xf numFmtId="0" fontId="11" fillId="0" borderId="0" xfId="5" applyFont="1" applyAlignment="1">
      <alignment vertical="center"/>
    </xf>
    <xf numFmtId="165" fontId="12" fillId="0" borderId="0" xfId="5" applyNumberFormat="1" applyFont="1" applyAlignment="1">
      <alignment horizontal="center" vertical="center"/>
    </xf>
    <xf numFmtId="0" fontId="12" fillId="0" borderId="0" xfId="3" applyFont="1" applyAlignment="1">
      <alignment horizontal="left" vertical="center"/>
    </xf>
    <xf numFmtId="165" fontId="12" fillId="0" borderId="0" xfId="5" applyNumberFormat="1" applyFont="1" applyAlignment="1">
      <alignment horizontal="left" vertical="center"/>
    </xf>
    <xf numFmtId="165" fontId="12" fillId="0" borderId="0" xfId="13" applyNumberFormat="1" applyFont="1" applyAlignment="1">
      <alignment vertical="center"/>
    </xf>
    <xf numFmtId="0" fontId="12" fillId="0" borderId="0" xfId="6" applyFont="1" applyAlignment="1">
      <alignment vertical="center"/>
    </xf>
    <xf numFmtId="0" fontId="12" fillId="0" borderId="0" xfId="6" applyFont="1" applyAlignment="1">
      <alignment horizontal="left" vertical="center"/>
    </xf>
    <xf numFmtId="165" fontId="12" fillId="0" borderId="1" xfId="13" applyNumberFormat="1" applyFont="1" applyBorder="1" applyAlignment="1">
      <alignment vertical="center"/>
    </xf>
    <xf numFmtId="0" fontId="11" fillId="0" borderId="2" xfId="3" applyFont="1" applyBorder="1" applyAlignment="1">
      <alignment vertical="center"/>
    </xf>
    <xf numFmtId="0" fontId="12" fillId="0" borderId="2" xfId="3" applyFont="1" applyBorder="1" applyAlignment="1">
      <alignment horizontal="center" vertical="center"/>
    </xf>
    <xf numFmtId="166" fontId="12" fillId="0" borderId="2" xfId="3" applyNumberFormat="1" applyFont="1" applyBorder="1" applyAlignment="1">
      <alignment horizontal="center" vertical="center"/>
    </xf>
    <xf numFmtId="0" fontId="10" fillId="0" borderId="0" xfId="3" applyFont="1" applyAlignment="1">
      <alignment vertical="center"/>
    </xf>
    <xf numFmtId="0" fontId="10" fillId="0" borderId="0" xfId="3" applyFont="1" applyAlignment="1">
      <alignment horizontal="center" vertical="center"/>
    </xf>
    <xf numFmtId="166" fontId="10" fillId="0" borderId="0" xfId="3" applyNumberFormat="1" applyFont="1" applyAlignment="1">
      <alignment horizontal="center" vertical="center"/>
    </xf>
    <xf numFmtId="0" fontId="9" fillId="0" borderId="0" xfId="3" applyFont="1" applyAlignment="1">
      <alignment vertical="center"/>
    </xf>
    <xf numFmtId="0" fontId="9" fillId="0" borderId="0" xfId="3" applyFont="1" applyAlignment="1">
      <alignment horizontal="center" vertical="center"/>
    </xf>
    <xf numFmtId="166" fontId="9" fillId="0" borderId="0" xfId="3" applyNumberFormat="1" applyFont="1" applyAlignment="1">
      <alignment horizontal="center" vertical="center"/>
    </xf>
    <xf numFmtId="166" fontId="10" fillId="0" borderId="0" xfId="4" applyNumberFormat="1" applyFont="1" applyAlignment="1">
      <alignment vertical="center"/>
    </xf>
    <xf numFmtId="0" fontId="9" fillId="0" borderId="2" xfId="3" applyFont="1" applyBorder="1" applyAlignment="1">
      <alignment horizontal="center" vertical="top"/>
    </xf>
    <xf numFmtId="167" fontId="9" fillId="0" borderId="0" xfId="3" applyNumberFormat="1" applyFont="1" applyAlignment="1">
      <alignment horizontal="center" vertical="top"/>
    </xf>
    <xf numFmtId="0" fontId="10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9" fillId="0" borderId="0" xfId="3" applyFont="1" applyAlignment="1">
      <alignment vertical="top"/>
    </xf>
    <xf numFmtId="0" fontId="9" fillId="0" borderId="0" xfId="5" applyFont="1" applyAlignment="1">
      <alignment vertical="top"/>
    </xf>
    <xf numFmtId="0" fontId="10" fillId="0" borderId="0" xfId="5" applyFont="1" applyAlignment="1">
      <alignment horizontal="center" vertical="top"/>
    </xf>
    <xf numFmtId="0" fontId="10" fillId="0" borderId="0" xfId="1" applyNumberFormat="1" applyFont="1" applyFill="1" applyAlignment="1">
      <alignment horizontal="right" vertical="top"/>
    </xf>
    <xf numFmtId="166" fontId="10" fillId="0" borderId="0" xfId="5" applyNumberFormat="1" applyFont="1" applyAlignment="1">
      <alignment horizontal="center" vertical="top"/>
    </xf>
    <xf numFmtId="10" fontId="10" fillId="0" borderId="0" xfId="1" applyNumberFormat="1" applyFont="1" applyFill="1" applyAlignment="1">
      <alignment horizontal="right" vertical="top"/>
    </xf>
    <xf numFmtId="0" fontId="12" fillId="0" borderId="0" xfId="5" applyFont="1" applyAlignment="1">
      <alignment vertical="top"/>
    </xf>
    <xf numFmtId="0" fontId="13" fillId="0" borderId="0" xfId="5" applyFont="1"/>
    <xf numFmtId="165" fontId="10" fillId="0" borderId="0" xfId="5" applyNumberFormat="1" applyFont="1" applyAlignment="1">
      <alignment horizontal="center" vertical="top"/>
    </xf>
    <xf numFmtId="0" fontId="10" fillId="0" borderId="0" xfId="5" applyFont="1"/>
    <xf numFmtId="165" fontId="10" fillId="0" borderId="0" xfId="5" applyNumberFormat="1" applyFont="1" applyAlignment="1">
      <alignment vertical="center"/>
    </xf>
    <xf numFmtId="166" fontId="10" fillId="0" borderId="1" xfId="8" applyNumberFormat="1" applyFont="1" applyBorder="1" applyAlignment="1">
      <alignment vertical="center"/>
    </xf>
    <xf numFmtId="0" fontId="10" fillId="0" borderId="0" xfId="5" applyFont="1" applyAlignment="1">
      <alignment vertical="top"/>
    </xf>
    <xf numFmtId="38" fontId="9" fillId="0" borderId="0" xfId="25" quotePrefix="1" applyNumberFormat="1" applyFont="1" applyAlignment="1">
      <alignment horizontal="left" vertical="top"/>
    </xf>
    <xf numFmtId="38" fontId="10" fillId="0" borderId="0" xfId="25" applyNumberFormat="1" applyFont="1" applyAlignment="1">
      <alignment horizontal="center" vertical="top"/>
    </xf>
    <xf numFmtId="38" fontId="10" fillId="0" borderId="0" xfId="25" applyNumberFormat="1" applyFont="1" applyAlignment="1">
      <alignment vertical="top"/>
    </xf>
    <xf numFmtId="166" fontId="12" fillId="0" borderId="0" xfId="3" applyNumberFormat="1" applyFont="1" applyAlignment="1">
      <alignment vertical="center"/>
    </xf>
    <xf numFmtId="38" fontId="10" fillId="0" borderId="0" xfId="25" quotePrefix="1" applyNumberFormat="1" applyFont="1" applyAlignment="1">
      <alignment horizontal="left" vertical="top"/>
    </xf>
    <xf numFmtId="38" fontId="13" fillId="0" borderId="0" xfId="25" applyNumberFormat="1" applyFont="1" applyAlignment="1">
      <alignment horizontal="center" vertical="top"/>
    </xf>
    <xf numFmtId="166" fontId="10" fillId="0" borderId="0" xfId="25" applyNumberFormat="1" applyFont="1" applyAlignment="1">
      <alignment horizontal="right" vertical="top"/>
    </xf>
    <xf numFmtId="176" fontId="12" fillId="0" borderId="0" xfId="3" applyNumberFormat="1" applyFont="1" applyAlignment="1">
      <alignment horizontal="center" vertical="center"/>
    </xf>
    <xf numFmtId="10" fontId="12" fillId="0" borderId="0" xfId="1" applyNumberFormat="1" applyFont="1" applyFill="1" applyAlignment="1">
      <alignment vertical="center"/>
    </xf>
    <xf numFmtId="10" fontId="12" fillId="0" borderId="0" xfId="3" applyNumberFormat="1" applyFont="1" applyAlignment="1">
      <alignment vertical="center"/>
    </xf>
    <xf numFmtId="166" fontId="12" fillId="0" borderId="0" xfId="5" applyNumberFormat="1" applyFont="1" applyAlignment="1">
      <alignment vertical="top"/>
    </xf>
    <xf numFmtId="9" fontId="12" fillId="0" borderId="0" xfId="1" applyFont="1" applyFill="1" applyAlignment="1">
      <alignment vertical="top"/>
    </xf>
    <xf numFmtId="0" fontId="11" fillId="0" borderId="0" xfId="2" applyFont="1" applyAlignment="1">
      <alignment horizontal="center" vertical="center"/>
    </xf>
    <xf numFmtId="165" fontId="11" fillId="0" borderId="1" xfId="2" applyNumberFormat="1" applyFont="1" applyBorder="1" applyAlignment="1">
      <alignment horizontal="center" vertical="center"/>
    </xf>
    <xf numFmtId="165" fontId="11" fillId="0" borderId="0" xfId="2" applyNumberFormat="1" applyFont="1" applyAlignment="1">
      <alignment horizontal="center" vertical="center"/>
    </xf>
    <xf numFmtId="166" fontId="11" fillId="0" borderId="4" xfId="5" applyNumberFormat="1" applyFont="1" applyBorder="1" applyAlignment="1">
      <alignment horizontal="center" vertical="center"/>
    </xf>
    <xf numFmtId="166" fontId="11" fillId="0" borderId="4" xfId="5" applyNumberFormat="1" applyFont="1" applyBorder="1" applyAlignment="1">
      <alignment vertical="center" wrapText="1"/>
    </xf>
    <xf numFmtId="166" fontId="11" fillId="0" borderId="0" xfId="5" applyNumberFormat="1" applyFont="1" applyAlignment="1">
      <alignment vertical="center" wrapText="1"/>
    </xf>
    <xf numFmtId="0" fontId="14" fillId="0" borderId="0" xfId="0" applyFont="1" applyAlignment="1">
      <alignment horizontal="center"/>
    </xf>
    <xf numFmtId="49" fontId="11" fillId="0" borderId="0" xfId="4" applyNumberFormat="1" applyFont="1" applyAlignment="1">
      <alignment horizontal="left" vertical="center"/>
    </xf>
    <xf numFmtId="165" fontId="12" fillId="0" borderId="0" xfId="4" applyNumberFormat="1" applyFont="1" applyAlignment="1">
      <alignment horizontal="center" vertical="center"/>
    </xf>
    <xf numFmtId="166" fontId="12" fillId="0" borderId="0" xfId="4" applyNumberFormat="1" applyFont="1" applyAlignment="1">
      <alignment horizontal="right" vertical="center"/>
    </xf>
    <xf numFmtId="166" fontId="12" fillId="0" borderId="0" xfId="4" applyNumberFormat="1" applyFont="1" applyAlignment="1">
      <alignment vertical="center"/>
    </xf>
    <xf numFmtId="0" fontId="11" fillId="0" borderId="0" xfId="4" applyFont="1" applyAlignment="1">
      <alignment horizontal="left" vertical="center"/>
    </xf>
    <xf numFmtId="49" fontId="11" fillId="0" borderId="1" xfId="4" applyNumberFormat="1" applyFont="1" applyBorder="1" applyAlignment="1">
      <alignment horizontal="left" vertical="center"/>
    </xf>
    <xf numFmtId="165" fontId="12" fillId="0" borderId="1" xfId="4" applyNumberFormat="1" applyFont="1" applyBorder="1" applyAlignment="1">
      <alignment horizontal="center" vertical="center"/>
    </xf>
    <xf numFmtId="165" fontId="12" fillId="0" borderId="1" xfId="4" applyNumberFormat="1" applyFont="1" applyBorder="1" applyAlignment="1">
      <alignment horizontal="right" vertical="center"/>
    </xf>
    <xf numFmtId="166" fontId="12" fillId="0" borderId="1" xfId="4" applyNumberFormat="1" applyFont="1" applyBorder="1" applyAlignment="1">
      <alignment horizontal="right" vertical="center"/>
    </xf>
    <xf numFmtId="166" fontId="12" fillId="0" borderId="1" xfId="4" applyNumberFormat="1" applyFont="1" applyBorder="1" applyAlignment="1">
      <alignment vertical="center"/>
    </xf>
    <xf numFmtId="49" fontId="12" fillId="0" borderId="0" xfId="4" applyNumberFormat="1" applyFont="1" applyAlignment="1">
      <alignment vertical="top"/>
    </xf>
    <xf numFmtId="0" fontId="12" fillId="0" borderId="0" xfId="4" applyFont="1" applyAlignment="1">
      <alignment vertical="top"/>
    </xf>
    <xf numFmtId="165" fontId="12" fillId="0" borderId="0" xfId="4" applyNumberFormat="1" applyFont="1" applyAlignment="1">
      <alignment horizontal="center" vertical="top"/>
    </xf>
    <xf numFmtId="165" fontId="12" fillId="0" borderId="0" xfId="4" applyNumberFormat="1" applyFont="1" applyAlignment="1">
      <alignment horizontal="right" vertical="top"/>
    </xf>
    <xf numFmtId="166" fontId="12" fillId="0" borderId="0" xfId="4" applyNumberFormat="1" applyFont="1" applyAlignment="1">
      <alignment horizontal="right" vertical="top"/>
    </xf>
    <xf numFmtId="166" fontId="12" fillId="0" borderId="0" xfId="4" applyNumberFormat="1" applyFont="1" applyAlignment="1">
      <alignment vertical="top"/>
    </xf>
    <xf numFmtId="0" fontId="11" fillId="0" borderId="0" xfId="4" applyFont="1" applyAlignment="1">
      <alignment horizontal="left" vertical="top"/>
    </xf>
    <xf numFmtId="49" fontId="11" fillId="0" borderId="0" xfId="4" applyNumberFormat="1" applyFont="1" applyAlignment="1">
      <alignment horizontal="left" vertical="top"/>
    </xf>
    <xf numFmtId="49" fontId="11" fillId="0" borderId="0" xfId="4" applyNumberFormat="1" applyFont="1" applyAlignment="1">
      <alignment horizontal="center" vertical="top"/>
    </xf>
    <xf numFmtId="166" fontId="11" fillId="0" borderId="0" xfId="3" applyNumberFormat="1" applyFont="1" applyAlignment="1">
      <alignment horizontal="right" vertical="center"/>
    </xf>
    <xf numFmtId="166" fontId="11" fillId="0" borderId="0" xfId="3" applyNumberFormat="1" applyFont="1" applyAlignment="1">
      <alignment horizontal="center" vertical="center"/>
    </xf>
    <xf numFmtId="171" fontId="11" fillId="0" borderId="0" xfId="3" applyNumberFormat="1" applyFont="1" applyAlignment="1">
      <alignment horizontal="right" vertical="center"/>
    </xf>
    <xf numFmtId="165" fontId="11" fillId="0" borderId="0" xfId="2" applyNumberFormat="1" applyFont="1" applyAlignment="1">
      <alignment horizontal="center" vertical="top"/>
    </xf>
    <xf numFmtId="165" fontId="11" fillId="0" borderId="0" xfId="2" applyNumberFormat="1" applyFont="1" applyAlignment="1">
      <alignment horizontal="right" vertical="top"/>
    </xf>
    <xf numFmtId="165" fontId="11" fillId="0" borderId="0" xfId="2" applyNumberFormat="1" applyFont="1" applyAlignment="1">
      <alignment horizontal="right"/>
    </xf>
    <xf numFmtId="0" fontId="11" fillId="0" borderId="0" xfId="10" applyFont="1" applyAlignment="1">
      <alignment vertical="top"/>
    </xf>
    <xf numFmtId="165" fontId="11" fillId="0" borderId="0" xfId="4" applyNumberFormat="1" applyFont="1" applyAlignment="1">
      <alignment horizontal="right" vertical="top"/>
    </xf>
    <xf numFmtId="171" fontId="11" fillId="0" borderId="2" xfId="3" applyNumberFormat="1" applyFont="1" applyBorder="1" applyAlignment="1">
      <alignment horizontal="right" vertical="top"/>
    </xf>
    <xf numFmtId="167" fontId="11" fillId="0" borderId="0" xfId="3" applyNumberFormat="1" applyFont="1" applyAlignment="1">
      <alignment horizontal="right" vertical="top"/>
    </xf>
    <xf numFmtId="166" fontId="11" fillId="0" borderId="0" xfId="10" applyNumberFormat="1" applyFont="1" applyAlignment="1">
      <alignment horizontal="right" vertical="top"/>
    </xf>
    <xf numFmtId="0" fontId="11" fillId="0" borderId="0" xfId="4" applyFont="1" applyAlignment="1">
      <alignment vertical="top"/>
    </xf>
    <xf numFmtId="49" fontId="11" fillId="0" borderId="0" xfId="4" applyNumberFormat="1" applyFont="1" applyAlignment="1">
      <alignment vertical="top"/>
    </xf>
    <xf numFmtId="166" fontId="12" fillId="0" borderId="1" xfId="4" applyNumberFormat="1" applyFont="1" applyBorder="1" applyAlignment="1">
      <alignment horizontal="right" vertical="top"/>
    </xf>
    <xf numFmtId="0" fontId="12" fillId="0" borderId="0" xfId="4" applyFont="1" applyAlignment="1">
      <alignment horizontal="center" vertical="top"/>
    </xf>
    <xf numFmtId="165" fontId="12" fillId="0" borderId="0" xfId="4" applyNumberFormat="1" applyFont="1" applyAlignment="1">
      <alignment vertical="top"/>
    </xf>
    <xf numFmtId="49" fontId="11" fillId="0" borderId="0" xfId="4" applyNumberFormat="1" applyFont="1" applyAlignment="1">
      <alignment vertical="center"/>
    </xf>
    <xf numFmtId="49" fontId="12" fillId="0" borderId="0" xfId="4" applyNumberFormat="1" applyFont="1" applyAlignment="1">
      <alignment vertical="center"/>
    </xf>
    <xf numFmtId="0" fontId="12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12" fillId="0" borderId="0" xfId="4" applyFont="1" applyAlignment="1">
      <alignment horizontal="left" vertical="center"/>
    </xf>
    <xf numFmtId="165" fontId="12" fillId="0" borderId="0" xfId="4" applyNumberFormat="1" applyFont="1" applyAlignment="1">
      <alignment vertical="center"/>
    </xf>
    <xf numFmtId="166" fontId="12" fillId="0" borderId="3" xfId="4" applyNumberFormat="1" applyFont="1" applyBorder="1" applyAlignment="1">
      <alignment horizontal="right" vertical="center"/>
    </xf>
    <xf numFmtId="0" fontId="12" fillId="0" borderId="0" xfId="0" applyFont="1" applyAlignment="1">
      <alignment vertical="center"/>
    </xf>
    <xf numFmtId="38" fontId="12" fillId="0" borderId="1" xfId="4" applyNumberFormat="1" applyFont="1" applyBorder="1" applyAlignment="1">
      <alignment vertical="center"/>
    </xf>
    <xf numFmtId="0" fontId="12" fillId="0" borderId="1" xfId="4" applyFont="1" applyBorder="1" applyAlignment="1">
      <alignment vertical="center"/>
    </xf>
    <xf numFmtId="3" fontId="12" fillId="0" borderId="0" xfId="5" applyNumberFormat="1" applyFont="1" applyAlignment="1">
      <alignment vertical="center"/>
    </xf>
    <xf numFmtId="165" fontId="11" fillId="0" borderId="2" xfId="3" applyNumberFormat="1" applyFont="1" applyBorder="1" applyAlignment="1">
      <alignment horizontal="center" vertical="center"/>
    </xf>
    <xf numFmtId="166" fontId="9" fillId="0" borderId="2" xfId="3" applyNumberFormat="1" applyFont="1" applyBorder="1" applyAlignment="1">
      <alignment horizontal="center" vertical="center"/>
    </xf>
    <xf numFmtId="0" fontId="12" fillId="0" borderId="1" xfId="3" applyFont="1" applyBorder="1" applyAlignment="1">
      <alignment horizontal="left" vertical="center"/>
    </xf>
    <xf numFmtId="166" fontId="11" fillId="0" borderId="1" xfId="23" applyNumberFormat="1" applyFont="1" applyBorder="1" applyAlignment="1">
      <alignment horizontal="center" vertical="center"/>
    </xf>
    <xf numFmtId="166" fontId="11" fillId="0" borderId="4" xfId="5" applyNumberFormat="1" applyFont="1" applyBorder="1" applyAlignment="1">
      <alignment horizontal="center" vertical="center" wrapText="1"/>
    </xf>
    <xf numFmtId="166" fontId="11" fillId="0" borderId="5" xfId="23" applyNumberFormat="1" applyFont="1" applyBorder="1" applyAlignment="1">
      <alignment horizontal="center" vertical="center"/>
    </xf>
    <xf numFmtId="166" fontId="11" fillId="0" borderId="5" xfId="5" applyNumberFormat="1" applyFont="1" applyBorder="1" applyAlignment="1">
      <alignment horizontal="center" vertical="center" wrapText="1"/>
    </xf>
    <xf numFmtId="166" fontId="11" fillId="0" borderId="1" xfId="2" applyNumberFormat="1" applyFont="1" applyBorder="1" applyAlignment="1">
      <alignment horizontal="center" vertical="top"/>
    </xf>
    <xf numFmtId="166" fontId="11" fillId="0" borderId="2" xfId="3" applyNumberFormat="1" applyFont="1" applyBorder="1" applyAlignment="1">
      <alignment horizontal="center" vertical="top"/>
    </xf>
    <xf numFmtId="0" fontId="12" fillId="0" borderId="0" xfId="0" applyFont="1"/>
    <xf numFmtId="3" fontId="12" fillId="0" borderId="0" xfId="0" applyNumberFormat="1" applyFont="1"/>
    <xf numFmtId="43" fontId="12" fillId="0" borderId="0" xfId="12" applyFont="1" applyFill="1"/>
    <xf numFmtId="166" fontId="12" fillId="0" borderId="0" xfId="0" applyNumberFormat="1" applyFont="1"/>
    <xf numFmtId="43" fontId="12" fillId="0" borderId="0" xfId="0" applyNumberFormat="1" applyFont="1"/>
    <xf numFmtId="172" fontId="12" fillId="0" borderId="0" xfId="12" applyNumberFormat="1" applyFont="1" applyFill="1"/>
    <xf numFmtId="38" fontId="10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vertical="center"/>
    </xf>
  </cellXfs>
  <cellStyles count="181">
    <cellStyle name="Accent2 2" xfId="98" xr:uid="{D674D24F-E7F7-45C4-A509-E21272ED4528}"/>
    <cellStyle name="Calculation 2" xfId="96" xr:uid="{8623F937-6A13-4D74-AF3F-29389C0273A4}"/>
    <cellStyle name="Comma" xfId="12" builtinId="3"/>
    <cellStyle name="Comma 10" xfId="166" xr:uid="{577F45B4-C6E2-4D51-AA5B-E3BA279C7720}"/>
    <cellStyle name="Comma 10 10" xfId="64" xr:uid="{2186BB66-62CA-45A9-8D72-D64CDA13298B}"/>
    <cellStyle name="Comma 10 2" xfId="169" xr:uid="{563B3A05-2B52-4915-B86B-53C4E2ABBF7F}"/>
    <cellStyle name="Comma 10 2 2 2 2" xfId="91" xr:uid="{B690F9F6-ED45-4301-9992-085A337F2FC4}"/>
    <cellStyle name="Comma 10 2 5" xfId="93" xr:uid="{EA9E673E-5D5B-4FE1-86EC-0328EFE8F94A}"/>
    <cellStyle name="Comma 10 2 9" xfId="50" xr:uid="{7B539274-C112-4A8C-9F1B-78B232E26D46}"/>
    <cellStyle name="Comma 109" xfId="48" xr:uid="{E31D0F51-CD3F-4A47-8719-0E723E8A0AD2}"/>
    <cellStyle name="Comma 11" xfId="168" xr:uid="{C13A4FF8-C35B-40F6-8FD4-97C3C07D6606}"/>
    <cellStyle name="Comma 11 10" xfId="106" xr:uid="{860BE433-13D5-4A0D-8487-91BD439623B1}"/>
    <cellStyle name="Comma 115" xfId="109" xr:uid="{C55C88EF-5D03-4827-BF77-B15F17A33A96}"/>
    <cellStyle name="Comma 115 2 2" xfId="148" xr:uid="{F0E9E3DF-151E-42A1-890D-F4C891952BA2}"/>
    <cellStyle name="Comma 12" xfId="173" xr:uid="{3B391456-2B34-43B5-B428-32B4DE769696}"/>
    <cellStyle name="Comma 13" xfId="47" xr:uid="{772C7F67-5641-4662-8F9A-DA7F91BC9E09}"/>
    <cellStyle name="Comma 14" xfId="133" xr:uid="{6EC54873-A14F-44EA-918B-E51688304586}"/>
    <cellStyle name="Comma 14 2 2 2 2" xfId="87" xr:uid="{36A05F03-3312-4639-A758-0BBC68679F97}"/>
    <cellStyle name="Comma 17" xfId="141" xr:uid="{D69038D8-55DF-400D-842E-0395597CE78B}"/>
    <cellStyle name="Comma 17 3" xfId="99" xr:uid="{908D62EB-2B44-4EBF-9C33-2C6CA1D2E4D9}"/>
    <cellStyle name="Comma 17 6" xfId="79" xr:uid="{8A13DC8A-5E45-4B7E-A678-8CCB228288B2}"/>
    <cellStyle name="Comma 17 8" xfId="121" xr:uid="{6EBEB5A4-A464-4189-9557-2ADF9A409738}"/>
    <cellStyle name="Comma 2" xfId="16" xr:uid="{64E0386E-B797-439C-B0FE-F7BB5E70E991}"/>
    <cellStyle name="Comma 2 12" xfId="124" xr:uid="{867E20E0-79E3-4C6B-B541-77CF5F66CBEF}"/>
    <cellStyle name="Comma 2 17" xfId="65" xr:uid="{E4BCACDA-E780-44C9-9537-E22D42188370}"/>
    <cellStyle name="Comma 2 2" xfId="21" xr:uid="{96978502-D39B-462C-9AE3-35620C19946A}"/>
    <cellStyle name="Comma 2 2 2" xfId="7" xr:uid="{716E98C3-E47E-4CA9-8FD2-CBC6DAC9677E}"/>
    <cellStyle name="Comma 2 2 2 2" xfId="177" xr:uid="{A2C1BD29-9F10-46C9-8F93-F82434B3D997}"/>
    <cellStyle name="Comma 2 2 3" xfId="180" xr:uid="{12E471FB-545B-459F-AADF-6DE5BD58F615}"/>
    <cellStyle name="Comma 2 2 3 5" xfId="130" xr:uid="{F40B4192-EFC6-452C-AD41-B004A21C064A}"/>
    <cellStyle name="Comma 2 2 4" xfId="157" xr:uid="{280D9EC5-8490-429F-80E9-6E62BDB3DD09}"/>
    <cellStyle name="Comma 2 2 5" xfId="139" xr:uid="{C6DAE20A-E0A7-4D35-A98C-3D82B1147474}"/>
    <cellStyle name="Comma 2 3" xfId="159" xr:uid="{062DE73E-103E-413D-ABBB-2FA1C80EF3C5}"/>
    <cellStyle name="Comma 2 3 2" xfId="174" xr:uid="{0F869954-E215-4C12-8878-B36FBDB9251E}"/>
    <cellStyle name="Comma 2 3 8" xfId="125" xr:uid="{88EBDDE0-4EFC-48C4-AA7F-4CF94DE580C2}"/>
    <cellStyle name="Comma 2 4" xfId="30" xr:uid="{9EBD7647-5A16-4A58-81BE-B54E487E0922}"/>
    <cellStyle name="Comma 2 8" xfId="94" xr:uid="{18CCC6A5-8BD4-43F1-BFBE-DAE979F16E39}"/>
    <cellStyle name="Comma 3" xfId="17" xr:uid="{B0148446-16AC-4869-A8D7-2DEA3A98A1E7}"/>
    <cellStyle name="Comma 3 2" xfId="165" xr:uid="{8BFFA550-1D24-42E6-B992-26D822426E96}"/>
    <cellStyle name="Comma 3 2 3 2" xfId="129" xr:uid="{A66ABCB3-8854-41F1-89AA-89C37127F3D3}"/>
    <cellStyle name="Comma 3 3" xfId="31" xr:uid="{3073CBC9-0336-4572-BC40-E6527C548F5E}"/>
    <cellStyle name="Comma 3 5" xfId="88" xr:uid="{98968D0B-05C2-499E-A758-77B0C9803D1C}"/>
    <cellStyle name="Comma 3 7 2" xfId="11" xr:uid="{7A79EC9E-928E-4C6E-A240-AD5BBDB97148}"/>
    <cellStyle name="Comma 4" xfId="22" xr:uid="{DE204016-B5FB-4B88-A7FB-5E0C56A7F010}"/>
    <cellStyle name="Comma 4 2" xfId="46" xr:uid="{25E64B16-EB98-48A3-A07A-FFFFA28EE0F2}"/>
    <cellStyle name="Comma 4 2 2" xfId="49" xr:uid="{766555B7-C3F8-4480-ADFD-521D0C3CFD60}"/>
    <cellStyle name="Comma 4 2 2 2 2 2" xfId="86" xr:uid="{877812D2-BA95-40FA-8974-D1D656006929}"/>
    <cellStyle name="Comma 4 2 2 2 2 4" xfId="116" xr:uid="{FBFDBD2B-6BCD-4E26-8072-89ABC3CEEDCC}"/>
    <cellStyle name="Comma 4 2 2 2 2 4 2" xfId="153" xr:uid="{6B69C774-3637-45D5-AF82-48B698853AA5}"/>
    <cellStyle name="Comma 4 2 2 2 7" xfId="58" xr:uid="{2721E339-5046-4C00-843B-79BF8497DB85}"/>
    <cellStyle name="Comma 4 2 4 2" xfId="53" xr:uid="{C241BDAD-1787-4694-B43C-76F040938DEC}"/>
    <cellStyle name="Comma 4 2 8" xfId="67" xr:uid="{B4255CB5-283F-482D-B73A-CC9146900F9A}"/>
    <cellStyle name="Comma 4 3" xfId="137" xr:uid="{6210FC9D-B271-424F-BD40-D8E67C176810}"/>
    <cellStyle name="Comma 4 4 6" xfId="107" xr:uid="{313E6761-0893-4CB0-9E9D-C8DBCECBC79C}"/>
    <cellStyle name="Comma 5" xfId="156" xr:uid="{339F3106-B996-4A77-95D9-1062FC8B0072}"/>
    <cellStyle name="Comma 5 2 15" xfId="81" xr:uid="{780298AD-3C8E-4950-8185-24E0BAD39ABF}"/>
    <cellStyle name="Comma 5 2 2 2" xfId="85" xr:uid="{8195C11D-CC11-4EF8-8CFD-B7762F986BB1}"/>
    <cellStyle name="Comma 5 2 2 2 2" xfId="69" xr:uid="{783857DC-3A1C-4965-900F-F1B62E824B57}"/>
    <cellStyle name="Comma 5 2 9" xfId="71" xr:uid="{6E8C05DF-4BA5-4B50-8382-C1716C84FB16}"/>
    <cellStyle name="Comma 5 9" xfId="57" xr:uid="{5DDDA942-2495-4E05-98AC-5B8310732970}"/>
    <cellStyle name="Comma 6" xfId="146" xr:uid="{A5ABFDE5-EE58-4DF3-BB9F-90A868B93D25}"/>
    <cellStyle name="Comma 62 2" xfId="9" xr:uid="{7C571ABB-2D6E-4D42-8873-9FE8966D5C7B}"/>
    <cellStyle name="Comma 7" xfId="161" xr:uid="{6A403510-3E44-4E99-BC42-2E4A8761A8DA}"/>
    <cellStyle name="Comma 7 10" xfId="74" xr:uid="{7864A817-F777-4F3C-B2A5-9D97FAAA36C5}"/>
    <cellStyle name="Comma 77 2 2" xfId="111" xr:uid="{27870AD6-196B-4448-BBFF-B7161C155708}"/>
    <cellStyle name="Comma 77 2 2 2" xfId="150" xr:uid="{F6394334-3E03-4AE4-A2DA-6BBD531B0D7C}"/>
    <cellStyle name="Comma 8" xfId="162" xr:uid="{C2F71A2B-7299-4879-8C2F-844ECE7B5E70}"/>
    <cellStyle name="Comma 9" xfId="163" xr:uid="{AB8E7CBE-70A1-47EB-9F1D-024CF3578106}"/>
    <cellStyle name="Comma_CE-Thai 2" xfId="24" xr:uid="{E5915584-3266-4985-BDB8-6EAF6911D8A2}"/>
    <cellStyle name="Currency 2" xfId="29" xr:uid="{05E5E109-B3E2-48DA-A193-FF75B432159D}"/>
    <cellStyle name="Excel Built-in Comma" xfId="8" xr:uid="{CE6E9205-3E00-415F-9820-C468FA3E9139}"/>
    <cellStyle name="Followed Hyperlink" xfId="36" xr:uid="{8C3FD1E0-2C77-47F0-888C-ACD7FCE1E72F}"/>
    <cellStyle name="Good 2" xfId="95" xr:uid="{198C46F0-8287-4A52-88C5-332BA96FD5D5}"/>
    <cellStyle name="Hyperlink" xfId="35" builtinId="8" customBuiltin="1"/>
    <cellStyle name="Hyperlink 2" xfId="37" xr:uid="{9969ADE9-47DD-433F-87C4-AF6CFA5D0239}"/>
    <cellStyle name="Hyperlink 2 2" xfId="59" xr:uid="{A78196A4-1B6E-413E-B1CB-B3F20ADA36E4}"/>
    <cellStyle name="Hyperlink 2 7" xfId="128" xr:uid="{91BD6CA4-4465-4F7B-8C4E-850365E764BC}"/>
    <cellStyle name="Hyperlink 3" xfId="155" xr:uid="{3576412E-F453-4790-A1E1-AC8822EA08B6}"/>
    <cellStyle name="Hyperlink 3 2" xfId="118" xr:uid="{D26EADE0-66C3-4B0C-B74C-D47A52E5883C}"/>
    <cellStyle name="Hyperlink 3 3" xfId="175" xr:uid="{88220C26-2164-433A-9CFC-D1A92486B2C3}"/>
    <cellStyle name="Hyperlink 3 4" xfId="60" xr:uid="{270BC224-5434-4024-B542-E0926A8909D6}"/>
    <cellStyle name="Hyperlink 3 6" xfId="127" xr:uid="{4055E050-7C26-4784-B48B-C1487EEAB787}"/>
    <cellStyle name="Hyperlink 6" xfId="117" xr:uid="{EBB46822-7FD9-4B75-9275-94F06C71CA1B}"/>
    <cellStyle name="Index Number" xfId="20" xr:uid="{9D0736E2-BFA5-45C1-A7A7-31F79214ED63}"/>
    <cellStyle name="Neutral 2" xfId="97" xr:uid="{EE020926-0F2F-41CF-AA3A-E782223CC56B}"/>
    <cellStyle name="Normal" xfId="0" builtinId="0"/>
    <cellStyle name="Normal 10" xfId="14" xr:uid="{E3201DB4-21D8-493B-84FD-4DC3BE6B12FB}"/>
    <cellStyle name="Normal 10 10" xfId="120" xr:uid="{E2AF5932-EC76-43BD-805B-787663A0934A}"/>
    <cellStyle name="Normal 10 2" xfId="140" xr:uid="{A8CB7A98-253F-4004-BB2A-6BB9078AD597}"/>
    <cellStyle name="Normal 10 3" xfId="54" xr:uid="{3A477EBB-E041-451F-BBD5-11BD934B472D}"/>
    <cellStyle name="Normal 10 4" xfId="134" xr:uid="{804FF115-80DC-45E6-88CF-E2E21F666E86}"/>
    <cellStyle name="Normal 10 9" xfId="78" xr:uid="{1B7AC17D-8956-4F2B-A25B-A3C293261528}"/>
    <cellStyle name="Normal 11" xfId="167" xr:uid="{60167DF9-7FD6-4C2C-A565-A7043122A1CA}"/>
    <cellStyle name="Normal 11 2" xfId="19" xr:uid="{BD4DE3B9-5C1D-4D51-B9F1-C12983ABFCE9}"/>
    <cellStyle name="Normal 11 2 2 2 3 2" xfId="63" xr:uid="{B71C2E9E-97B4-438D-AED9-D41264EF8BE1}"/>
    <cellStyle name="Normal 11 5 2" xfId="77" xr:uid="{FC91EDBC-C0EE-41A2-9329-EBBFCD7B6BF4}"/>
    <cellStyle name="Normal 11 6 2" xfId="76" xr:uid="{1DFC9845-40F8-4390-9FDF-CA6DC114BB0C}"/>
    <cellStyle name="Normal 114" xfId="82" xr:uid="{F83052A3-7086-48FC-91D7-0472E857A4AE}"/>
    <cellStyle name="Normal 119" xfId="119" xr:uid="{0B876109-E63E-4A73-B5BE-466F733E7B9E}"/>
    <cellStyle name="Normal 12" xfId="172" xr:uid="{6EB7D944-A179-4C3B-B81F-BFB4242B4ECD}"/>
    <cellStyle name="Normal 13" xfId="26" xr:uid="{81F340AE-8ACB-4140-939C-C32B0172D64F}"/>
    <cellStyle name="Normal 19" xfId="176" xr:uid="{876FD55A-328F-4EAD-B7AB-C0966AC337BF}"/>
    <cellStyle name="Normal 19 2" xfId="143" xr:uid="{21475D13-4C87-40C6-B1A7-D6590DED0C10}"/>
    <cellStyle name="Normal 19 2 10" xfId="122" xr:uid="{8199DE9A-E13E-4087-A526-1A1A1F34E3EE}"/>
    <cellStyle name="Normal 19 2 6" xfId="100" xr:uid="{5E5A908D-C1DE-4A7F-AC3A-CF776E408470}"/>
    <cellStyle name="Normal 19 2 8" xfId="80" xr:uid="{F075D79F-BE83-4E07-BFC9-D2A9F37802E9}"/>
    <cellStyle name="Normal 2" xfId="13" xr:uid="{1AB8A114-927A-4E86-B93B-CC5FC91DEC0B}"/>
    <cellStyle name="Normal 2 10 4" xfId="3" xr:uid="{2E7D176B-1CBF-4495-A4DD-ABFC6FB942DE}"/>
    <cellStyle name="Normal 2 2" xfId="32" xr:uid="{12D2FFA3-AD1F-40A1-A232-5C2CEE9A875B}"/>
    <cellStyle name="Normal 2 2 15" xfId="6" xr:uid="{40359BF7-D4D5-4BC5-84FC-06E7CE3866E5}"/>
    <cellStyle name="Normal 2 2 2 9" xfId="72" xr:uid="{423AEA83-5B34-4574-9971-2793EBE2B93F}"/>
    <cellStyle name="Normal 2 2 3" xfId="5" xr:uid="{179CCC82-FD86-4555-8A7A-042FFE997D12}"/>
    <cellStyle name="Normal 2 3" xfId="158" xr:uid="{F345C9F1-FF7C-4852-ADE1-CF61A5B1D44F}"/>
    <cellStyle name="Normal 2 3 11" xfId="123" xr:uid="{F6993A9C-3D47-40BD-892C-494126FFFB15}"/>
    <cellStyle name="Normal 2 3 7" xfId="104" xr:uid="{3A922DBB-1C91-4029-BE9E-41CEFC3F74F6}"/>
    <cellStyle name="Normal 2 4" xfId="27" xr:uid="{C6215B1F-590F-44B7-81D7-632030CBC727}"/>
    <cellStyle name="Normal 2 7" xfId="2" xr:uid="{9485FA78-0B85-4103-8371-EB7C6179E438}"/>
    <cellStyle name="Normal 2 7 2" xfId="84" xr:uid="{67AAEF97-87EC-4AB4-A624-FA0DDE19E06B}"/>
    <cellStyle name="Normal 3" xfId="15" xr:uid="{DE11AAD0-42C5-4DF2-9121-E6750A7CB5C1}"/>
    <cellStyle name="Normal 3 2" xfId="34" xr:uid="{ADCC8FF8-3AEE-4754-B330-C5B61918DC87}"/>
    <cellStyle name="Normal 3 2 2" xfId="38" xr:uid="{D6D3C2FE-DA7E-4923-AA38-327F34092D24}"/>
    <cellStyle name="Normal 3 2 5" xfId="39" xr:uid="{9EF53138-3309-4966-8AF1-92F8A08092B2}"/>
    <cellStyle name="Normal 3 3" xfId="40" xr:uid="{0C7BDFFC-C987-48FA-A68C-500E825A1C88}"/>
    <cellStyle name="Normal 3 3 2" xfId="41" xr:uid="{101D5E5E-162D-4B28-9703-864208ED2008}"/>
    <cellStyle name="Normal 3 4" xfId="33" xr:uid="{4FB9BE1D-4EAD-4A3D-A1DC-4F82A83C6CD5}"/>
    <cellStyle name="Normal 3 5" xfId="51" xr:uid="{8B4D2EAF-63E6-4549-A35A-2ED4D9DC5999}"/>
    <cellStyle name="Normal 37" xfId="66" xr:uid="{8A773BE4-6997-46B9-831A-CFDFD67946FB}"/>
    <cellStyle name="Normal 38" xfId="68" xr:uid="{5B4B3CCC-9223-4CB8-8F59-892DE94C0F47}"/>
    <cellStyle name="Normal 39 5" xfId="73" xr:uid="{61634CB3-10A6-46DF-81A3-87E982170011}"/>
    <cellStyle name="Normal 4" xfId="42" xr:uid="{D1420461-3504-4190-81C8-43B3172F8E4A}"/>
    <cellStyle name="Normal 4 2" xfId="164" xr:uid="{CC383EC6-6A33-407C-9E12-DE673F2CE033}"/>
    <cellStyle name="Normal 4 2 2" xfId="55" xr:uid="{6312EE85-63FE-4D81-BD2E-EA6AA29CF605}"/>
    <cellStyle name="Normal 4 2 2 3" xfId="131" xr:uid="{C5A8326A-504D-4B5D-9E26-0D14D2F8C289}"/>
    <cellStyle name="Normal 4 2 7" xfId="70" xr:uid="{94E3D50A-8811-484C-AB2F-12B6FFCB9F18}"/>
    <cellStyle name="Normal 4 3" xfId="102" xr:uid="{A4DD4AA0-CB19-415F-A1BC-A8F8910E3EBE}"/>
    <cellStyle name="Normal 4 3 2" xfId="145" xr:uid="{4C2925D1-3235-4BEF-8DD2-024737695741}"/>
    <cellStyle name="Normal 4 3 2 2" xfId="105" xr:uid="{849C2E79-A156-42FA-B325-10E60DD32BF9}"/>
    <cellStyle name="Normal 40" xfId="179" xr:uid="{EC7EFA36-B977-468D-915B-5C3254124946}"/>
    <cellStyle name="Normal 42" xfId="160" xr:uid="{AEA10075-00E7-49E5-9C2F-D87A9FD04B9C}"/>
    <cellStyle name="Normal 5" xfId="43" xr:uid="{347ABFCF-ED99-41A1-961D-5E5196DEACDD}"/>
    <cellStyle name="Normal 5 2 2 2" xfId="52" xr:uid="{2FDF8D2E-70E7-4CD5-981F-78D0B7092EB8}"/>
    <cellStyle name="Normal 5 2 7" xfId="61" xr:uid="{0EDF227E-7E4F-404B-8549-50C157DED2AB}"/>
    <cellStyle name="Normal 5 6" xfId="103" xr:uid="{D5690046-5C29-43BE-9D92-F06D86787CDA}"/>
    <cellStyle name="Normal 59 2 2" xfId="4" xr:uid="{1C3C35A1-E854-4477-963A-D61B3ED95753}"/>
    <cellStyle name="Normal 6" xfId="44" xr:uid="{81204D60-A75A-4B34-95E4-156FEC4B15E8}"/>
    <cellStyle name="Normal 7" xfId="45" xr:uid="{0F4B028C-4169-4BD0-AECD-8C990CA912AD}"/>
    <cellStyle name="Normal 7 2 4" xfId="75" xr:uid="{2A555128-A955-45BF-A5F4-6757B57F620F}"/>
    <cellStyle name="Normal 8" xfId="144" xr:uid="{528BE7F9-349B-47CA-B10F-53DE152601D2}"/>
    <cellStyle name="Normal 8 2 2 2" xfId="83" xr:uid="{D8F28F9C-3262-401A-BD10-8326ECC39C61}"/>
    <cellStyle name="Normal 8 2 2 2 3" xfId="114" xr:uid="{FE12642B-A829-4695-ABD0-CD37E65DA8DC}"/>
    <cellStyle name="Normal 8 2 2 2 3 2" xfId="152" xr:uid="{E45BDC07-45AF-45E8-B354-2E9191DCD1E6}"/>
    <cellStyle name="Normal 8 9" xfId="56" xr:uid="{F4435BB6-4517-4FA0-BDBC-37F3A05FC785}"/>
    <cellStyle name="Normal 83 2" xfId="110" xr:uid="{080B204A-02C9-47F7-AE7A-9181BE95EBD9}"/>
    <cellStyle name="Normal 83 2 2" xfId="149" xr:uid="{A6A9FEEA-966F-439D-9EE7-0F7505855B4B}"/>
    <cellStyle name="Normal 84 2 2 2 2" xfId="115" xr:uid="{A1E3E8D4-1C58-4F57-A8FA-C695D3E9BB4C}"/>
    <cellStyle name="Normal 84 2 2 2 2 2" xfId="154" xr:uid="{C3A2CFCC-E042-45D3-9492-A0138A7FE695}"/>
    <cellStyle name="Normal 84 2 2 3" xfId="108" xr:uid="{F8E5E6EF-7EBC-4A46-AF62-2E1F05212CD7}"/>
    <cellStyle name="Normal 84 2 2 3 2" xfId="147" xr:uid="{833AC653-B0DF-422F-91F6-3EEF6F015882}"/>
    <cellStyle name="Normal 9" xfId="170" xr:uid="{19C45761-CEC9-4DB7-BBFF-80B8DFC5B6EE}"/>
    <cellStyle name="Normal 9 2" xfId="92" xr:uid="{64415C3F-4F57-4DA1-8C5E-91198B19CB63}"/>
    <cellStyle name="Normal_B185-Bs&amp;plT-Ye12'2006" xfId="25" xr:uid="{B56DE77C-C41C-4F97-A868-CB54D81AA8D4}"/>
    <cellStyle name="Normal_California Wow 310308_1" xfId="10" xr:uid="{74263D04-AACD-48B9-88B0-331EFD881249}"/>
    <cellStyle name="Normal_CE-Thai" xfId="23" xr:uid="{C2C8B346-207F-4EC2-918E-6BEE7A6F22A6}"/>
    <cellStyle name="Percent" xfId="1" builtinId="5"/>
    <cellStyle name="Percent 10" xfId="178" xr:uid="{F0CBCEFE-6591-45E0-9142-B6432C3D30BA}"/>
    <cellStyle name="Percent 2" xfId="18" xr:uid="{E685129E-A705-4A25-BA35-DA73A218F41C}"/>
    <cellStyle name="Percent 2 2" xfId="171" xr:uid="{CC5A0671-0703-428A-ABDE-378F48EFDAC4}"/>
    <cellStyle name="Percent 2 2 7" xfId="126" xr:uid="{6E7775CC-9E00-4CA3-85EF-AFA056B1F8D4}"/>
    <cellStyle name="Percent 2 3" xfId="101" xr:uid="{67BA6287-3DDC-4D36-9D3D-3C07C3DE429D}"/>
    <cellStyle name="Percent 2 4" xfId="28" xr:uid="{05B9CFBB-46FB-4626-99A5-F4FE658D69F8}"/>
    <cellStyle name="Percent 2 5" xfId="113" xr:uid="{6FE982DE-E8CF-4973-B7DF-E4A0F5DB1CBB}"/>
    <cellStyle name="Percent 3" xfId="138" xr:uid="{92B11608-6843-4517-87AE-F7D5CF356ECA}"/>
    <cellStyle name="Percent 3 11" xfId="132" xr:uid="{252906E2-EA15-4105-ADC1-0675ECD5C587}"/>
    <cellStyle name="Percent 3 2 2 2" xfId="90" xr:uid="{90A3C808-61A3-4AEC-ABF8-691858FD9B15}"/>
    <cellStyle name="Percent 3 7" xfId="89" xr:uid="{16E85278-371D-48C7-B8B2-17F002D68B3B}"/>
    <cellStyle name="Percent 3 9" xfId="62" xr:uid="{72924706-4395-4B6E-9BCA-96B1990C1A3D}"/>
    <cellStyle name="Percent 4" xfId="142" xr:uid="{91C3ED37-52AE-43C6-9D21-68F92E07DCEF}"/>
    <cellStyle name="Percent 50 2" xfId="112" xr:uid="{D6E0A131-F07B-46C7-BBFA-006BB1892CBF}"/>
    <cellStyle name="Percent 50 2 2" xfId="151" xr:uid="{DEC28C77-DD08-4CD7-BFB1-CC12063F68BB}"/>
    <cellStyle name="เครื่องหมายจุลภาค_FS-conso03" xfId="135" xr:uid="{CB064A65-33AC-45D6-BAF3-4AEEFDCB878C}"/>
    <cellStyle name="ปกติ_FS-conso03 2" xfId="136" xr:uid="{9A2A7ED2-7C92-49B0-899C-9CF3DEDCED49}"/>
  </cellStyles>
  <dxfs count="0"/>
  <tableStyles count="0" defaultTableStyle="TableStyleMedium2" defaultPivotStyle="PivotStyleLight16"/>
  <colors>
    <mruColors>
      <color rgb="FF99FF99"/>
      <color rgb="FFFAFAFA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A465B-4932-412A-B8C2-DE72801EDD12}">
  <dimension ref="A1:Q106"/>
  <sheetViews>
    <sheetView tabSelected="1" zoomScaleNormal="100" zoomScaleSheetLayoutView="112" workbookViewId="0">
      <selection activeCell="P6" sqref="P6"/>
    </sheetView>
  </sheetViews>
  <sheetFormatPr defaultColWidth="9.42578125" defaultRowHeight="18.95" customHeight="1"/>
  <cols>
    <col min="1" max="3" width="1.42578125" style="69" customWidth="1"/>
    <col min="4" max="4" width="28.140625" style="69" customWidth="1"/>
    <col min="5" max="5" width="8.28515625" style="67" customWidth="1"/>
    <col min="6" max="6" width="0.85546875" style="67" customWidth="1"/>
    <col min="7" max="7" width="14.28515625" style="4" customWidth="1"/>
    <col min="8" max="8" width="0.85546875" style="68" customWidth="1"/>
    <col min="9" max="9" width="13.42578125" style="4" customWidth="1"/>
    <col min="10" max="10" width="0.85546875" style="68" customWidth="1"/>
    <col min="11" max="11" width="14.28515625" style="4" customWidth="1"/>
    <col min="12" max="12" width="0.85546875" style="68" customWidth="1"/>
    <col min="13" max="13" width="13.42578125" style="4" customWidth="1"/>
    <col min="14" max="14" width="9.42578125" style="69"/>
    <col min="15" max="15" width="9.85546875" style="69" bestFit="1" customWidth="1"/>
    <col min="16" max="16" width="9.42578125" style="69"/>
    <col min="17" max="17" width="9.85546875" style="69" bestFit="1" customWidth="1"/>
    <col min="18" max="16384" width="9.42578125" style="69"/>
  </cols>
  <sheetData>
    <row r="1" spans="1:16" ht="20.100000000000001" customHeight="1">
      <c r="A1" s="3" t="s">
        <v>0</v>
      </c>
      <c r="B1" s="3"/>
      <c r="C1" s="3"/>
      <c r="D1" s="3"/>
    </row>
    <row r="2" spans="1:16" ht="20.100000000000001" customHeight="1">
      <c r="A2" s="70" t="s">
        <v>1</v>
      </c>
      <c r="B2" s="70"/>
      <c r="C2" s="70"/>
      <c r="D2" s="70"/>
    </row>
    <row r="3" spans="1:16" ht="20.100000000000001" customHeight="1">
      <c r="A3" s="71" t="s">
        <v>172</v>
      </c>
      <c r="B3" s="71"/>
      <c r="C3" s="71"/>
      <c r="D3" s="71"/>
      <c r="E3" s="72"/>
      <c r="F3" s="72"/>
      <c r="G3" s="5"/>
      <c r="H3" s="73"/>
      <c r="I3" s="5"/>
      <c r="J3" s="73"/>
      <c r="K3" s="5"/>
      <c r="L3" s="73"/>
      <c r="M3" s="5"/>
    </row>
    <row r="5" spans="1:16" ht="20.100000000000001" customHeight="1">
      <c r="E5" s="74"/>
      <c r="F5" s="74"/>
      <c r="G5" s="205" t="s">
        <v>2</v>
      </c>
      <c r="H5" s="205"/>
      <c r="I5" s="205"/>
      <c r="J5" s="75"/>
      <c r="K5" s="205" t="s">
        <v>3</v>
      </c>
      <c r="L5" s="205"/>
      <c r="M5" s="205"/>
    </row>
    <row r="6" spans="1:16" ht="20.100000000000001" customHeight="1">
      <c r="A6" s="3"/>
      <c r="B6" s="3"/>
      <c r="C6" s="3"/>
      <c r="D6" s="3"/>
      <c r="E6" s="76"/>
      <c r="F6" s="76"/>
      <c r="G6" s="77" t="s">
        <v>4</v>
      </c>
      <c r="H6" s="77"/>
      <c r="I6" s="77" t="s">
        <v>5</v>
      </c>
      <c r="J6" s="64"/>
      <c r="K6" s="77" t="s">
        <v>4</v>
      </c>
      <c r="L6" s="77"/>
      <c r="M6" s="77" t="s">
        <v>5</v>
      </c>
    </row>
    <row r="7" spans="1:16" ht="20.100000000000001" customHeight="1">
      <c r="A7" s="3"/>
      <c r="B7" s="3"/>
      <c r="C7" s="3"/>
      <c r="D7" s="3"/>
      <c r="E7" s="76"/>
      <c r="F7" s="76"/>
      <c r="G7" s="77" t="s">
        <v>169</v>
      </c>
      <c r="H7" s="77"/>
      <c r="I7" s="77" t="s">
        <v>6</v>
      </c>
      <c r="J7" s="77"/>
      <c r="K7" s="77" t="s">
        <v>169</v>
      </c>
      <c r="L7" s="77"/>
      <c r="M7" s="77" t="s">
        <v>6</v>
      </c>
    </row>
    <row r="8" spans="1:16" ht="20.100000000000001" customHeight="1">
      <c r="A8" s="3"/>
      <c r="B8" s="3"/>
      <c r="C8" s="3"/>
      <c r="D8" s="3"/>
      <c r="E8" s="76"/>
      <c r="F8" s="76"/>
      <c r="G8" s="78" t="s">
        <v>7</v>
      </c>
      <c r="H8" s="78"/>
      <c r="I8" s="78" t="s">
        <v>8</v>
      </c>
      <c r="J8" s="79"/>
      <c r="K8" s="78" t="s">
        <v>7</v>
      </c>
      <c r="L8" s="78"/>
      <c r="M8" s="78" t="s">
        <v>8</v>
      </c>
    </row>
    <row r="9" spans="1:16" ht="20.100000000000001" customHeight="1">
      <c r="A9" s="3"/>
      <c r="B9" s="3"/>
      <c r="C9" s="3"/>
      <c r="D9" s="3"/>
      <c r="E9" s="80" t="s">
        <v>9</v>
      </c>
      <c r="F9" s="76"/>
      <c r="G9" s="81" t="s">
        <v>10</v>
      </c>
      <c r="H9" s="77"/>
      <c r="I9" s="81" t="s">
        <v>10</v>
      </c>
      <c r="J9" s="64"/>
      <c r="K9" s="81" t="s">
        <v>10</v>
      </c>
      <c r="L9" s="77"/>
      <c r="M9" s="81" t="s">
        <v>10</v>
      </c>
    </row>
    <row r="10" spans="1:16" ht="6" customHeight="1">
      <c r="A10" s="3"/>
      <c r="B10" s="3"/>
      <c r="C10" s="3"/>
      <c r="D10" s="3"/>
      <c r="E10" s="76"/>
      <c r="F10" s="76"/>
      <c r="G10" s="77"/>
      <c r="H10" s="82"/>
      <c r="I10" s="77"/>
      <c r="J10" s="75"/>
      <c r="K10" s="77"/>
      <c r="L10" s="82"/>
      <c r="M10" s="77"/>
    </row>
    <row r="11" spans="1:16" ht="20.100000000000001" customHeight="1">
      <c r="A11" s="83" t="s">
        <v>11</v>
      </c>
      <c r="B11" s="3"/>
      <c r="C11" s="3"/>
      <c r="D11" s="3"/>
      <c r="E11" s="76"/>
      <c r="F11" s="76"/>
      <c r="G11" s="77"/>
      <c r="H11" s="82"/>
      <c r="I11" s="77"/>
      <c r="J11" s="75"/>
      <c r="K11" s="77"/>
      <c r="L11" s="82"/>
      <c r="M11" s="77"/>
    </row>
    <row r="12" spans="1:16" s="86" customFormat="1" ht="6" customHeight="1">
      <c r="A12" s="83"/>
      <c r="B12" s="84"/>
      <c r="C12" s="84"/>
      <c r="D12" s="85"/>
      <c r="E12" s="76"/>
      <c r="F12" s="76"/>
      <c r="G12" s="77"/>
      <c r="H12" s="82"/>
      <c r="I12" s="77"/>
      <c r="J12" s="75"/>
      <c r="K12" s="77"/>
      <c r="L12" s="82"/>
      <c r="M12" s="77"/>
    </row>
    <row r="13" spans="1:16" ht="20.100000000000001" customHeight="1">
      <c r="A13" s="83" t="s">
        <v>12</v>
      </c>
      <c r="B13" s="3"/>
      <c r="C13" s="3"/>
      <c r="D13" s="3"/>
      <c r="E13" s="76"/>
      <c r="F13" s="76"/>
      <c r="G13" s="77"/>
      <c r="H13" s="82"/>
      <c r="I13" s="77"/>
      <c r="J13" s="75"/>
      <c r="K13" s="77"/>
      <c r="L13" s="82"/>
      <c r="M13" s="77"/>
    </row>
    <row r="14" spans="1:16" s="86" customFormat="1" ht="6" customHeight="1">
      <c r="A14" s="83"/>
      <c r="B14" s="84"/>
      <c r="C14" s="84"/>
      <c r="D14" s="85"/>
      <c r="E14" s="76"/>
      <c r="F14" s="76"/>
      <c r="G14" s="77"/>
      <c r="H14" s="82"/>
      <c r="I14" s="77"/>
      <c r="J14" s="75"/>
      <c r="K14" s="77"/>
      <c r="L14" s="82"/>
      <c r="M14" s="77"/>
    </row>
    <row r="15" spans="1:16" s="86" customFormat="1" ht="20.100000000000001" customHeight="1">
      <c r="A15" s="87" t="s">
        <v>13</v>
      </c>
      <c r="B15" s="84"/>
      <c r="C15" s="84"/>
      <c r="D15" s="85"/>
      <c r="E15" s="88">
        <v>5</v>
      </c>
      <c r="F15" s="74"/>
      <c r="G15" s="64">
        <v>119035402</v>
      </c>
      <c r="H15" s="89"/>
      <c r="I15" s="64">
        <v>116493699</v>
      </c>
      <c r="J15" s="64"/>
      <c r="K15" s="64">
        <v>28891738</v>
      </c>
      <c r="L15" s="64"/>
      <c r="M15" s="64">
        <v>39118404</v>
      </c>
      <c r="P15" s="215"/>
    </row>
    <row r="16" spans="1:16" s="86" customFormat="1" ht="20.100000000000001" customHeight="1">
      <c r="A16" s="87" t="s">
        <v>14</v>
      </c>
      <c r="B16" s="84"/>
      <c r="C16" s="84"/>
      <c r="D16" s="85"/>
      <c r="E16" s="88">
        <v>6</v>
      </c>
      <c r="F16" s="74"/>
      <c r="G16" s="64">
        <v>109832355</v>
      </c>
      <c r="H16" s="89"/>
      <c r="I16" s="64">
        <v>115385884</v>
      </c>
      <c r="J16" s="64"/>
      <c r="K16" s="64">
        <v>38551238</v>
      </c>
      <c r="L16" s="64"/>
      <c r="M16" s="64">
        <v>38963051</v>
      </c>
      <c r="N16" s="90"/>
      <c r="P16" s="215"/>
    </row>
    <row r="17" spans="1:17" s="86" customFormat="1" ht="20.100000000000001" customHeight="1">
      <c r="A17" s="87" t="s">
        <v>15</v>
      </c>
      <c r="B17" s="84"/>
      <c r="C17" s="84"/>
      <c r="D17" s="85"/>
      <c r="E17" s="88">
        <v>7</v>
      </c>
      <c r="F17" s="74"/>
      <c r="G17" s="64">
        <v>40523842</v>
      </c>
      <c r="H17" s="89"/>
      <c r="I17" s="64">
        <v>16381242</v>
      </c>
      <c r="J17" s="64"/>
      <c r="K17" s="64">
        <v>175124</v>
      </c>
      <c r="L17" s="64"/>
      <c r="M17" s="64">
        <v>4398670</v>
      </c>
      <c r="O17" s="91"/>
      <c r="P17" s="215"/>
    </row>
    <row r="18" spans="1:17" s="86" customFormat="1" ht="20.100000000000001" customHeight="1">
      <c r="A18" s="87" t="s">
        <v>16</v>
      </c>
      <c r="B18" s="84"/>
      <c r="C18" s="84"/>
      <c r="D18" s="85"/>
      <c r="E18" s="88">
        <v>8</v>
      </c>
      <c r="F18" s="74"/>
      <c r="G18" s="64">
        <v>357880722</v>
      </c>
      <c r="H18" s="89"/>
      <c r="I18" s="64">
        <v>346985551</v>
      </c>
      <c r="J18" s="64"/>
      <c r="K18" s="64">
        <v>347885610</v>
      </c>
      <c r="L18" s="64"/>
      <c r="M18" s="64">
        <v>339996580</v>
      </c>
      <c r="O18" s="91"/>
      <c r="P18" s="204"/>
      <c r="Q18" s="92"/>
    </row>
    <row r="19" spans="1:17" s="86" customFormat="1" ht="20.100000000000001" customHeight="1">
      <c r="A19" s="87" t="s">
        <v>17</v>
      </c>
      <c r="B19" s="84"/>
      <c r="C19" s="84"/>
      <c r="D19" s="85"/>
      <c r="E19" s="88"/>
      <c r="F19" s="74"/>
      <c r="G19" s="64">
        <v>0</v>
      </c>
      <c r="H19" s="89"/>
      <c r="I19" s="64">
        <v>9990000</v>
      </c>
      <c r="J19" s="64"/>
      <c r="K19" s="64">
        <v>0</v>
      </c>
      <c r="L19" s="64"/>
      <c r="M19" s="64">
        <v>0</v>
      </c>
      <c r="O19" s="91"/>
      <c r="Q19" s="92"/>
    </row>
    <row r="20" spans="1:17" s="86" customFormat="1" ht="20.100000000000001" customHeight="1">
      <c r="A20" s="87" t="s">
        <v>18</v>
      </c>
      <c r="B20" s="84"/>
      <c r="C20" s="84"/>
      <c r="D20" s="85"/>
      <c r="E20" s="74"/>
      <c r="F20" s="74"/>
      <c r="G20" s="66">
        <v>412630</v>
      </c>
      <c r="H20" s="64"/>
      <c r="I20" s="66">
        <v>116280</v>
      </c>
      <c r="J20" s="64"/>
      <c r="K20" s="66">
        <v>0</v>
      </c>
      <c r="L20" s="64"/>
      <c r="M20" s="66">
        <v>0</v>
      </c>
    </row>
    <row r="21" spans="1:17" s="86" customFormat="1" ht="6" customHeight="1">
      <c r="A21" s="83"/>
      <c r="B21" s="84"/>
      <c r="C21" s="84"/>
      <c r="D21" s="85"/>
      <c r="E21" s="76"/>
      <c r="F21" s="76"/>
      <c r="G21" s="77"/>
      <c r="H21" s="82"/>
      <c r="I21" s="77"/>
      <c r="J21" s="75"/>
      <c r="K21" s="77"/>
      <c r="L21" s="82"/>
      <c r="M21" s="77"/>
    </row>
    <row r="22" spans="1:17" s="86" customFormat="1" ht="20.100000000000001" customHeight="1">
      <c r="A22" s="83" t="s">
        <v>19</v>
      </c>
      <c r="B22" s="84"/>
      <c r="C22" s="84"/>
      <c r="D22" s="85"/>
      <c r="E22" s="74"/>
      <c r="F22" s="74"/>
      <c r="G22" s="66">
        <f>SUM(G15:G20)</f>
        <v>627684951</v>
      </c>
      <c r="H22" s="89"/>
      <c r="I22" s="66">
        <f>SUM(I15:I20)</f>
        <v>605352656</v>
      </c>
      <c r="J22" s="75"/>
      <c r="K22" s="66">
        <f>SUM(K15:K20)</f>
        <v>415503710</v>
      </c>
      <c r="L22" s="89"/>
      <c r="M22" s="66">
        <f>SUM(M15:M20)</f>
        <v>422476705</v>
      </c>
    </row>
    <row r="23" spans="1:17" s="86" customFormat="1" ht="20.100000000000001" customHeight="1">
      <c r="A23" s="83"/>
      <c r="B23" s="84"/>
      <c r="C23" s="84"/>
      <c r="D23" s="85"/>
      <c r="E23" s="74"/>
      <c r="F23" s="74"/>
      <c r="G23" s="64"/>
      <c r="H23" s="89"/>
      <c r="I23" s="64"/>
      <c r="J23" s="75"/>
      <c r="K23" s="64"/>
      <c r="L23" s="89"/>
      <c r="M23" s="64"/>
    </row>
    <row r="24" spans="1:17" s="86" customFormat="1" ht="20.100000000000001" customHeight="1">
      <c r="A24" s="83" t="s">
        <v>20</v>
      </c>
      <c r="B24" s="84"/>
      <c r="C24" s="84"/>
      <c r="D24" s="85"/>
      <c r="E24" s="74"/>
      <c r="F24" s="74"/>
      <c r="G24" s="64"/>
      <c r="H24" s="89"/>
      <c r="I24" s="64"/>
      <c r="J24" s="75"/>
      <c r="K24" s="64"/>
      <c r="L24" s="89"/>
      <c r="M24" s="64"/>
    </row>
    <row r="25" spans="1:17" s="86" customFormat="1" ht="6" customHeight="1">
      <c r="A25" s="83"/>
      <c r="B25" s="84"/>
      <c r="C25" s="84"/>
      <c r="D25" s="85"/>
      <c r="E25" s="74"/>
      <c r="F25" s="74"/>
      <c r="G25" s="64"/>
      <c r="H25" s="89"/>
      <c r="I25" s="64"/>
      <c r="J25" s="75"/>
      <c r="K25" s="64"/>
      <c r="L25" s="89"/>
      <c r="M25" s="64"/>
    </row>
    <row r="26" spans="1:17" s="86" customFormat="1" ht="20.100000000000001" customHeight="1">
      <c r="A26" s="87" t="s">
        <v>21</v>
      </c>
      <c r="B26" s="84"/>
      <c r="C26" s="84"/>
      <c r="D26" s="85"/>
      <c r="E26" s="74">
        <v>6</v>
      </c>
      <c r="F26" s="74"/>
      <c r="G26" s="64">
        <v>0</v>
      </c>
      <c r="H26" s="89"/>
      <c r="I26" s="64">
        <v>0</v>
      </c>
      <c r="J26" s="75"/>
      <c r="K26" s="64">
        <v>795491</v>
      </c>
      <c r="L26" s="89"/>
      <c r="M26" s="64">
        <v>2299612</v>
      </c>
    </row>
    <row r="27" spans="1:17" s="86" customFormat="1" ht="20.100000000000001" customHeight="1">
      <c r="A27" s="87" t="s">
        <v>22</v>
      </c>
      <c r="B27" s="84"/>
      <c r="C27" s="84"/>
      <c r="D27" s="85"/>
      <c r="E27" s="88">
        <v>8</v>
      </c>
      <c r="F27" s="74"/>
      <c r="G27" s="64">
        <v>1911159</v>
      </c>
      <c r="H27" s="64"/>
      <c r="I27" s="64">
        <v>1910222</v>
      </c>
      <c r="J27" s="64"/>
      <c r="K27" s="64">
        <v>0</v>
      </c>
      <c r="L27" s="64"/>
      <c r="M27" s="64">
        <v>0</v>
      </c>
    </row>
    <row r="28" spans="1:17" s="86" customFormat="1" ht="20.100000000000001" customHeight="1">
      <c r="A28" s="87" t="s">
        <v>23</v>
      </c>
      <c r="B28" s="84"/>
      <c r="C28" s="84"/>
      <c r="D28" s="85"/>
      <c r="E28" s="88">
        <v>9</v>
      </c>
      <c r="F28" s="74"/>
      <c r="G28" s="64">
        <v>0</v>
      </c>
      <c r="H28" s="64"/>
      <c r="I28" s="64">
        <v>0</v>
      </c>
      <c r="J28" s="64"/>
      <c r="K28" s="64">
        <v>148999420</v>
      </c>
      <c r="L28" s="64"/>
      <c r="M28" s="64">
        <v>148999420</v>
      </c>
    </row>
    <row r="29" spans="1:17" s="86" customFormat="1" ht="20.100000000000001" customHeight="1">
      <c r="A29" s="87" t="s">
        <v>24</v>
      </c>
      <c r="B29" s="84"/>
      <c r="C29" s="84"/>
      <c r="D29" s="85"/>
      <c r="E29" s="88">
        <v>9</v>
      </c>
      <c r="F29" s="74"/>
      <c r="G29" s="64">
        <v>0</v>
      </c>
      <c r="H29" s="64"/>
      <c r="I29" s="64">
        <v>4037087</v>
      </c>
      <c r="J29" s="64"/>
      <c r="K29" s="64">
        <v>8648500</v>
      </c>
      <c r="L29" s="64"/>
      <c r="M29" s="64">
        <v>8648500</v>
      </c>
    </row>
    <row r="30" spans="1:17" s="86" customFormat="1" ht="20.100000000000001" customHeight="1">
      <c r="A30" s="87" t="s">
        <v>25</v>
      </c>
      <c r="B30" s="84"/>
      <c r="C30" s="84"/>
      <c r="D30" s="85"/>
      <c r="E30" s="88">
        <v>9</v>
      </c>
      <c r="F30" s="74"/>
      <c r="G30" s="64">
        <v>87475</v>
      </c>
      <c r="H30" s="64"/>
      <c r="I30" s="64">
        <v>0</v>
      </c>
      <c r="J30" s="64"/>
      <c r="K30" s="64">
        <v>87475</v>
      </c>
      <c r="L30" s="64"/>
      <c r="M30" s="64">
        <v>0</v>
      </c>
    </row>
    <row r="31" spans="1:17" s="86" customFormat="1" ht="20.100000000000001" customHeight="1">
      <c r="A31" s="87" t="s">
        <v>26</v>
      </c>
      <c r="C31" s="84"/>
      <c r="D31" s="85"/>
      <c r="E31" s="88">
        <v>10</v>
      </c>
      <c r="F31" s="74"/>
      <c r="G31" s="64">
        <v>127062053</v>
      </c>
      <c r="H31" s="64"/>
      <c r="I31" s="64">
        <v>136657423</v>
      </c>
      <c r="J31" s="64"/>
      <c r="K31" s="64">
        <v>33380768</v>
      </c>
      <c r="L31" s="64"/>
      <c r="M31" s="64">
        <v>38014886</v>
      </c>
    </row>
    <row r="32" spans="1:17" s="86" customFormat="1" ht="20.100000000000001" customHeight="1">
      <c r="A32" s="87" t="s">
        <v>27</v>
      </c>
      <c r="B32" s="84"/>
      <c r="C32" s="84"/>
      <c r="D32" s="85"/>
      <c r="E32" s="88">
        <v>11</v>
      </c>
      <c r="F32" s="74"/>
      <c r="G32" s="64">
        <v>9036509</v>
      </c>
      <c r="H32" s="64"/>
      <c r="I32" s="64">
        <v>9194075</v>
      </c>
      <c r="J32" s="64"/>
      <c r="K32" s="64">
        <v>7339125</v>
      </c>
      <c r="L32" s="64"/>
      <c r="M32" s="64">
        <v>5399271</v>
      </c>
    </row>
    <row r="33" spans="1:13" s="86" customFormat="1" ht="20.100000000000001" customHeight="1">
      <c r="A33" s="87" t="s">
        <v>28</v>
      </c>
      <c r="B33" s="84"/>
      <c r="C33" s="84"/>
      <c r="D33" s="85"/>
      <c r="E33" s="88">
        <v>12</v>
      </c>
      <c r="F33" s="74"/>
      <c r="G33" s="64">
        <v>166661562</v>
      </c>
      <c r="H33" s="64"/>
      <c r="I33" s="64">
        <v>156835240</v>
      </c>
      <c r="J33" s="64"/>
      <c r="K33" s="64">
        <v>107906124</v>
      </c>
      <c r="L33" s="64"/>
      <c r="M33" s="64">
        <v>99974992</v>
      </c>
    </row>
    <row r="34" spans="1:13" s="86" customFormat="1" ht="20.100000000000001" customHeight="1">
      <c r="A34" s="87" t="s">
        <v>29</v>
      </c>
      <c r="B34" s="84"/>
      <c r="C34" s="84"/>
      <c r="D34" s="85"/>
      <c r="E34" s="88"/>
      <c r="F34" s="74"/>
      <c r="G34" s="64">
        <v>12641640</v>
      </c>
      <c r="H34" s="64"/>
      <c r="I34" s="64">
        <v>11963444</v>
      </c>
      <c r="J34" s="64"/>
      <c r="K34" s="64">
        <v>6664213</v>
      </c>
      <c r="L34" s="64"/>
      <c r="M34" s="64">
        <v>6785917</v>
      </c>
    </row>
    <row r="35" spans="1:13" s="86" customFormat="1" ht="20.100000000000001" customHeight="1">
      <c r="A35" s="87" t="s">
        <v>30</v>
      </c>
      <c r="B35" s="84"/>
      <c r="C35" s="84"/>
      <c r="D35" s="85"/>
      <c r="E35" s="74"/>
      <c r="F35" s="74"/>
      <c r="G35" s="64">
        <v>9264227</v>
      </c>
      <c r="H35" s="64"/>
      <c r="I35" s="64">
        <v>7522249</v>
      </c>
      <c r="J35" s="64"/>
      <c r="K35" s="64">
        <v>0</v>
      </c>
      <c r="L35" s="64"/>
      <c r="M35" s="64">
        <v>0</v>
      </c>
    </row>
    <row r="36" spans="1:13" s="86" customFormat="1" ht="6" customHeight="1">
      <c r="A36" s="83"/>
      <c r="B36" s="84"/>
      <c r="C36" s="84"/>
      <c r="D36" s="85"/>
      <c r="E36" s="76"/>
      <c r="F36" s="76"/>
      <c r="G36" s="65"/>
      <c r="H36" s="82"/>
      <c r="I36" s="65"/>
      <c r="J36" s="75"/>
      <c r="K36" s="65"/>
      <c r="L36" s="82"/>
      <c r="M36" s="65"/>
    </row>
    <row r="37" spans="1:13" s="86" customFormat="1" ht="20.100000000000001" customHeight="1">
      <c r="A37" s="83" t="s">
        <v>31</v>
      </c>
      <c r="B37" s="84"/>
      <c r="C37" s="84"/>
      <c r="D37" s="85"/>
      <c r="E37" s="74"/>
      <c r="F37" s="74"/>
      <c r="G37" s="66">
        <f>SUM(G26:G35)</f>
        <v>326664625</v>
      </c>
      <c r="H37" s="89"/>
      <c r="I37" s="66">
        <f>SUM(I26:I35)</f>
        <v>328119740</v>
      </c>
      <c r="J37" s="75"/>
      <c r="K37" s="66">
        <f>SUM(K26:K35)</f>
        <v>313821116</v>
      </c>
      <c r="L37" s="89"/>
      <c r="M37" s="66">
        <f>SUM(M26:M35)</f>
        <v>310122598</v>
      </c>
    </row>
    <row r="38" spans="1:13" s="86" customFormat="1" ht="6" customHeight="1">
      <c r="A38" s="83"/>
      <c r="B38" s="84"/>
      <c r="C38" s="84"/>
      <c r="D38" s="85"/>
      <c r="E38" s="76"/>
      <c r="F38" s="76"/>
      <c r="G38" s="77"/>
      <c r="H38" s="82"/>
      <c r="I38" s="77"/>
      <c r="J38" s="75"/>
      <c r="K38" s="77"/>
      <c r="L38" s="82"/>
      <c r="M38" s="77"/>
    </row>
    <row r="39" spans="1:13" s="86" customFormat="1" ht="20.100000000000001" customHeight="1" thickBot="1">
      <c r="A39" s="83" t="s">
        <v>32</v>
      </c>
      <c r="B39" s="84"/>
      <c r="C39" s="84"/>
      <c r="D39" s="85"/>
      <c r="E39" s="93"/>
      <c r="F39" s="93"/>
      <c r="G39" s="94">
        <f>G22+G37</f>
        <v>954349576</v>
      </c>
      <c r="H39" s="89"/>
      <c r="I39" s="94">
        <f>I22+I37</f>
        <v>933472396</v>
      </c>
      <c r="J39" s="75"/>
      <c r="K39" s="94">
        <f>K22+K37</f>
        <v>729324826</v>
      </c>
      <c r="L39" s="89"/>
      <c r="M39" s="94">
        <f>M22+M37</f>
        <v>732599303</v>
      </c>
    </row>
    <row r="40" spans="1:13" s="86" customFormat="1" ht="20.100000000000001" customHeight="1" thickTop="1">
      <c r="A40" s="83"/>
      <c r="B40" s="84"/>
      <c r="C40" s="84"/>
      <c r="D40" s="1"/>
      <c r="E40" s="93"/>
      <c r="F40" s="93"/>
      <c r="G40" s="64" t="s">
        <v>33</v>
      </c>
      <c r="H40" s="89"/>
      <c r="I40" s="64"/>
      <c r="J40" s="75"/>
      <c r="K40" s="64"/>
      <c r="L40" s="89"/>
      <c r="M40" s="64"/>
    </row>
    <row r="41" spans="1:13" s="86" customFormat="1" ht="20.100000000000001" customHeight="1">
      <c r="A41" s="83"/>
      <c r="B41" s="84"/>
      <c r="C41" s="84"/>
      <c r="D41" s="1"/>
      <c r="E41" s="93"/>
      <c r="F41" s="93"/>
      <c r="G41" s="64"/>
      <c r="H41" s="89"/>
      <c r="I41" s="64"/>
      <c r="J41" s="75"/>
      <c r="K41" s="64"/>
      <c r="L41" s="89"/>
      <c r="M41" s="64"/>
    </row>
    <row r="42" spans="1:13" s="86" customFormat="1" ht="20.100000000000001" customHeight="1">
      <c r="A42" s="83"/>
      <c r="B42" s="84"/>
      <c r="C42" s="84"/>
      <c r="D42" s="1"/>
      <c r="E42" s="93"/>
      <c r="F42" s="93"/>
      <c r="G42" s="64"/>
      <c r="H42" s="89"/>
      <c r="I42" s="64"/>
      <c r="J42" s="75"/>
      <c r="K42" s="64"/>
      <c r="L42" s="89"/>
      <c r="M42" s="64"/>
    </row>
    <row r="43" spans="1:13" s="86" customFormat="1" ht="20.100000000000001" customHeight="1">
      <c r="A43" s="83"/>
      <c r="B43" s="84"/>
      <c r="C43" s="84"/>
      <c r="D43" s="1"/>
      <c r="E43" s="93"/>
      <c r="F43" s="93"/>
      <c r="G43" s="64"/>
      <c r="H43" s="89"/>
      <c r="I43" s="64"/>
      <c r="J43" s="75"/>
      <c r="K43" s="64"/>
      <c r="L43" s="89"/>
      <c r="M43" s="64"/>
    </row>
    <row r="44" spans="1:13" s="86" customFormat="1" ht="20.100000000000001" customHeight="1">
      <c r="A44" s="83"/>
      <c r="B44" s="84"/>
      <c r="C44" s="84"/>
      <c r="D44" s="1"/>
      <c r="E44" s="93"/>
      <c r="F44" s="93"/>
      <c r="G44" s="64"/>
      <c r="H44" s="89"/>
      <c r="I44" s="64"/>
      <c r="J44" s="75"/>
      <c r="K44" s="64"/>
      <c r="L44" s="89"/>
      <c r="M44" s="64"/>
    </row>
    <row r="45" spans="1:13" s="86" customFormat="1" ht="20.100000000000001" customHeight="1">
      <c r="A45" s="83"/>
      <c r="B45" s="84"/>
      <c r="C45" s="84"/>
      <c r="D45" s="1"/>
      <c r="E45" s="93"/>
      <c r="F45" s="93"/>
      <c r="G45" s="64"/>
      <c r="H45" s="89"/>
      <c r="I45" s="64"/>
      <c r="J45" s="75"/>
      <c r="K45" s="64"/>
      <c r="L45" s="89"/>
      <c r="M45" s="64"/>
    </row>
    <row r="46" spans="1:13" s="86" customFormat="1" ht="20.100000000000001" customHeight="1">
      <c r="A46" s="83"/>
      <c r="B46" s="84"/>
      <c r="C46" s="84"/>
      <c r="D46" s="1"/>
      <c r="E46" s="93"/>
      <c r="F46" s="93"/>
      <c r="G46" s="64"/>
      <c r="H46" s="89"/>
      <c r="I46" s="64"/>
      <c r="J46" s="75"/>
      <c r="K46" s="64"/>
      <c r="L46" s="89"/>
      <c r="M46" s="64"/>
    </row>
    <row r="47" spans="1:13" s="86" customFormat="1" ht="21.75" customHeight="1">
      <c r="A47" s="83"/>
      <c r="B47" s="84"/>
      <c r="C47" s="84"/>
      <c r="D47" s="1"/>
      <c r="E47" s="93"/>
      <c r="F47" s="93"/>
      <c r="G47" s="64"/>
      <c r="H47" s="89"/>
      <c r="I47" s="64"/>
      <c r="J47" s="75"/>
      <c r="K47" s="64"/>
      <c r="L47" s="89"/>
      <c r="M47" s="64"/>
    </row>
    <row r="48" spans="1:13" s="86" customFormat="1" ht="16.5" customHeight="1">
      <c r="A48" s="83"/>
      <c r="B48" s="84"/>
      <c r="C48" s="84"/>
      <c r="D48" s="1"/>
      <c r="E48" s="93"/>
      <c r="F48" s="93"/>
      <c r="G48" s="64"/>
      <c r="H48" s="89"/>
      <c r="I48" s="64"/>
      <c r="J48" s="75"/>
      <c r="K48" s="64"/>
      <c r="L48" s="89"/>
      <c r="M48" s="64"/>
    </row>
    <row r="49" spans="1:13" ht="21.95" customHeight="1">
      <c r="A49" s="95" t="s">
        <v>34</v>
      </c>
      <c r="B49" s="96"/>
      <c r="C49" s="96"/>
      <c r="D49" s="96"/>
      <c r="E49" s="72"/>
      <c r="F49" s="96"/>
      <c r="G49" s="97"/>
      <c r="H49" s="97"/>
      <c r="I49" s="97"/>
      <c r="J49" s="97"/>
      <c r="K49" s="97"/>
      <c r="L49" s="97"/>
      <c r="M49" s="97"/>
    </row>
    <row r="50" spans="1:13" ht="20.100000000000001" customHeight="1">
      <c r="A50" s="3" t="str">
        <f>A1</f>
        <v xml:space="preserve">บริษัท บลูเวนเจอร์ กรุ๊ป จำกัด (มหาชน) </v>
      </c>
      <c r="B50" s="3"/>
      <c r="C50" s="3"/>
      <c r="D50" s="3"/>
    </row>
    <row r="51" spans="1:13" ht="20.100000000000001" customHeight="1">
      <c r="A51" s="98" t="s">
        <v>35</v>
      </c>
      <c r="B51" s="98"/>
      <c r="C51" s="98"/>
      <c r="D51" s="98"/>
    </row>
    <row r="52" spans="1:13" ht="20.100000000000001" customHeight="1">
      <c r="A52" s="99" t="str">
        <f>+A3</f>
        <v>ณ วันที่ 30 กันยายน พ.ศ. 2568</v>
      </c>
      <c r="B52" s="99"/>
      <c r="C52" s="99"/>
      <c r="D52" s="99"/>
      <c r="E52" s="72"/>
      <c r="F52" s="72"/>
      <c r="G52" s="5"/>
      <c r="H52" s="73"/>
      <c r="I52" s="5"/>
      <c r="J52" s="73"/>
      <c r="K52" s="5"/>
      <c r="L52" s="73"/>
      <c r="M52" s="5"/>
    </row>
    <row r="53" spans="1:13" ht="17.25" customHeight="1"/>
    <row r="54" spans="1:13" ht="18.95" customHeight="1">
      <c r="E54" s="74"/>
      <c r="F54" s="74"/>
      <c r="G54" s="205" t="s">
        <v>2</v>
      </c>
      <c r="H54" s="205"/>
      <c r="I54" s="205"/>
      <c r="J54" s="75"/>
      <c r="K54" s="205" t="s">
        <v>3</v>
      </c>
      <c r="L54" s="205"/>
      <c r="M54" s="205"/>
    </row>
    <row r="55" spans="1:13" ht="18.95" customHeight="1">
      <c r="A55" s="3"/>
      <c r="B55" s="3"/>
      <c r="C55" s="3"/>
      <c r="D55" s="3"/>
      <c r="E55" s="76"/>
      <c r="F55" s="76"/>
      <c r="G55" s="77" t="s">
        <v>4</v>
      </c>
      <c r="H55" s="77"/>
      <c r="I55" s="77" t="s">
        <v>5</v>
      </c>
      <c r="J55" s="64"/>
      <c r="K55" s="77" t="s">
        <v>4</v>
      </c>
      <c r="L55" s="77"/>
      <c r="M55" s="77" t="s">
        <v>5</v>
      </c>
    </row>
    <row r="56" spans="1:13" ht="18.95" customHeight="1">
      <c r="A56" s="3"/>
      <c r="B56" s="3"/>
      <c r="C56" s="3"/>
      <c r="D56" s="3"/>
      <c r="E56" s="76"/>
      <c r="F56" s="76"/>
      <c r="G56" s="77" t="s">
        <v>169</v>
      </c>
      <c r="H56" s="77"/>
      <c r="I56" s="77" t="s">
        <v>6</v>
      </c>
      <c r="J56" s="77"/>
      <c r="K56" s="77" t="s">
        <v>169</v>
      </c>
      <c r="L56" s="77"/>
      <c r="M56" s="77" t="s">
        <v>6</v>
      </c>
    </row>
    <row r="57" spans="1:13" ht="18.95" customHeight="1">
      <c r="A57" s="3"/>
      <c r="B57" s="3"/>
      <c r="C57" s="3"/>
      <c r="D57" s="3"/>
      <c r="E57" s="76"/>
      <c r="F57" s="76"/>
      <c r="G57" s="78" t="s">
        <v>7</v>
      </c>
      <c r="H57" s="78"/>
      <c r="I57" s="78" t="s">
        <v>8</v>
      </c>
      <c r="J57" s="79"/>
      <c r="K57" s="78" t="s">
        <v>7</v>
      </c>
      <c r="L57" s="78"/>
      <c r="M57" s="78" t="s">
        <v>8</v>
      </c>
    </row>
    <row r="58" spans="1:13" ht="18.95" customHeight="1">
      <c r="A58" s="3"/>
      <c r="B58" s="3"/>
      <c r="C58" s="3"/>
      <c r="D58" s="3"/>
      <c r="E58" s="80" t="s">
        <v>9</v>
      </c>
      <c r="F58" s="76"/>
      <c r="G58" s="81" t="s">
        <v>10</v>
      </c>
      <c r="H58" s="77"/>
      <c r="I58" s="81" t="s">
        <v>10</v>
      </c>
      <c r="J58" s="64"/>
      <c r="K58" s="81" t="s">
        <v>10</v>
      </c>
      <c r="L58" s="77"/>
      <c r="M58" s="81" t="s">
        <v>10</v>
      </c>
    </row>
    <row r="59" spans="1:13" ht="3.95" customHeight="1">
      <c r="E59" s="76"/>
      <c r="F59" s="76"/>
      <c r="G59" s="77"/>
      <c r="H59" s="82"/>
      <c r="I59" s="77"/>
      <c r="J59" s="75"/>
      <c r="K59" s="77"/>
      <c r="L59" s="82"/>
      <c r="M59" s="77"/>
    </row>
    <row r="60" spans="1:13" ht="18.95" customHeight="1">
      <c r="A60" s="83" t="s">
        <v>36</v>
      </c>
      <c r="B60" s="3"/>
      <c r="C60" s="3"/>
      <c r="D60" s="3"/>
      <c r="E60" s="74"/>
      <c r="F60" s="74"/>
      <c r="G60" s="64"/>
      <c r="H60" s="89"/>
      <c r="I60" s="64"/>
      <c r="J60" s="75"/>
      <c r="K60" s="64"/>
      <c r="L60" s="89"/>
      <c r="M60" s="64"/>
    </row>
    <row r="61" spans="1:13" ht="3.95" customHeight="1">
      <c r="A61" s="83"/>
      <c r="B61" s="3"/>
      <c r="C61" s="3"/>
      <c r="D61" s="3"/>
      <c r="E61" s="74"/>
      <c r="F61" s="74"/>
      <c r="G61" s="64"/>
      <c r="H61" s="89"/>
      <c r="I61" s="64"/>
      <c r="J61" s="75"/>
      <c r="K61" s="64"/>
      <c r="L61" s="89"/>
      <c r="M61" s="64"/>
    </row>
    <row r="62" spans="1:13" ht="18.95" customHeight="1">
      <c r="A62" s="83" t="s">
        <v>37</v>
      </c>
      <c r="B62" s="3"/>
      <c r="C62" s="3"/>
      <c r="D62" s="3"/>
      <c r="E62" s="74"/>
      <c r="F62" s="74"/>
      <c r="G62" s="64"/>
      <c r="H62" s="89"/>
      <c r="I62" s="64"/>
      <c r="J62" s="75"/>
      <c r="K62" s="64"/>
      <c r="L62" s="89"/>
      <c r="M62" s="64"/>
    </row>
    <row r="63" spans="1:13" ht="3.95" customHeight="1">
      <c r="A63" s="83"/>
      <c r="B63" s="3"/>
      <c r="C63" s="3"/>
      <c r="D63" s="3"/>
      <c r="E63" s="74"/>
      <c r="F63" s="74"/>
      <c r="G63" s="64"/>
      <c r="H63" s="89"/>
      <c r="I63" s="64"/>
      <c r="J63" s="75"/>
      <c r="K63" s="64"/>
      <c r="L63" s="89"/>
      <c r="M63" s="64"/>
    </row>
    <row r="64" spans="1:13" ht="18.95" customHeight="1">
      <c r="A64" s="87" t="s">
        <v>38</v>
      </c>
      <c r="B64" s="3"/>
      <c r="C64" s="3"/>
      <c r="D64" s="3"/>
      <c r="E64" s="100">
        <v>13</v>
      </c>
      <c r="F64" s="74"/>
      <c r="G64" s="64">
        <v>96816131</v>
      </c>
      <c r="H64" s="89"/>
      <c r="I64" s="64">
        <v>101834334</v>
      </c>
      <c r="J64" s="75"/>
      <c r="K64" s="64">
        <v>13064786</v>
      </c>
      <c r="L64" s="89"/>
      <c r="M64" s="64">
        <v>16614834</v>
      </c>
    </row>
    <row r="65" spans="1:13" s="86" customFormat="1" ht="18.95" customHeight="1">
      <c r="A65" s="87" t="s">
        <v>39</v>
      </c>
      <c r="B65" s="84"/>
      <c r="C65" s="84"/>
      <c r="D65" s="85"/>
      <c r="E65" s="100"/>
      <c r="F65" s="74"/>
      <c r="G65" s="64"/>
      <c r="H65" s="64"/>
      <c r="I65" s="64"/>
      <c r="J65" s="64"/>
      <c r="K65" s="64"/>
      <c r="L65" s="64"/>
      <c r="M65" s="64"/>
    </row>
    <row r="66" spans="1:13" s="86" customFormat="1" ht="18.95" customHeight="1">
      <c r="B66" s="101" t="s">
        <v>40</v>
      </c>
      <c r="C66" s="84"/>
      <c r="D66" s="85"/>
      <c r="E66" s="102"/>
      <c r="F66" s="74"/>
      <c r="G66" s="64">
        <v>4341234</v>
      </c>
      <c r="H66" s="64"/>
      <c r="I66" s="64">
        <v>4036582</v>
      </c>
      <c r="J66" s="64"/>
      <c r="K66" s="64">
        <v>4341234</v>
      </c>
      <c r="L66" s="64"/>
      <c r="M66" s="64">
        <v>4036582</v>
      </c>
    </row>
    <row r="67" spans="1:13" s="86" customFormat="1" ht="18.95" customHeight="1">
      <c r="A67" s="87" t="s">
        <v>41</v>
      </c>
      <c r="B67" s="84"/>
      <c r="C67" s="84"/>
      <c r="D67" s="85"/>
      <c r="E67" s="100"/>
      <c r="F67" s="74"/>
      <c r="G67" s="64">
        <v>1644644</v>
      </c>
      <c r="H67" s="64"/>
      <c r="I67" s="64">
        <v>4893514</v>
      </c>
      <c r="J67" s="64"/>
      <c r="K67" s="64">
        <v>1193239</v>
      </c>
      <c r="L67" s="64"/>
      <c r="M67" s="64">
        <v>4893514</v>
      </c>
    </row>
    <row r="68" spans="1:13" s="86" customFormat="1" ht="18.95" customHeight="1">
      <c r="A68" s="87" t="s">
        <v>42</v>
      </c>
      <c r="B68" s="84"/>
      <c r="C68" s="84"/>
      <c r="D68" s="85"/>
      <c r="E68" s="100">
        <v>14</v>
      </c>
      <c r="F68" s="74"/>
      <c r="G68" s="64">
        <v>413496</v>
      </c>
      <c r="H68" s="64"/>
      <c r="I68" s="64">
        <v>59711</v>
      </c>
      <c r="J68" s="64"/>
      <c r="K68" s="64">
        <v>413496</v>
      </c>
      <c r="L68" s="64"/>
      <c r="M68" s="64">
        <v>59711</v>
      </c>
    </row>
    <row r="69" spans="1:13" s="86" customFormat="1" ht="18.95" customHeight="1">
      <c r="A69" s="87" t="s">
        <v>43</v>
      </c>
      <c r="B69" s="84"/>
      <c r="C69" s="84"/>
      <c r="D69" s="85"/>
      <c r="E69" s="74"/>
      <c r="F69" s="74"/>
      <c r="G69" s="66">
        <v>33529040</v>
      </c>
      <c r="H69" s="64"/>
      <c r="I69" s="66">
        <v>19697365</v>
      </c>
      <c r="J69" s="64"/>
      <c r="K69" s="66">
        <v>16800819</v>
      </c>
      <c r="L69" s="64"/>
      <c r="M69" s="66">
        <v>13872906</v>
      </c>
    </row>
    <row r="70" spans="1:13" s="86" customFormat="1" ht="3.95" customHeight="1">
      <c r="A70" s="83"/>
      <c r="B70" s="84"/>
      <c r="C70" s="84"/>
      <c r="D70" s="85"/>
      <c r="E70" s="76"/>
      <c r="F70" s="76"/>
      <c r="G70" s="77"/>
      <c r="H70" s="82"/>
      <c r="I70" s="77"/>
      <c r="J70" s="75"/>
      <c r="K70" s="77"/>
      <c r="L70" s="82"/>
      <c r="M70" s="77"/>
    </row>
    <row r="71" spans="1:13" s="86" customFormat="1" ht="18.95" customHeight="1">
      <c r="A71" s="83" t="s">
        <v>44</v>
      </c>
      <c r="B71" s="84"/>
      <c r="C71" s="84"/>
      <c r="D71" s="85"/>
      <c r="E71" s="74"/>
      <c r="F71" s="74"/>
      <c r="G71" s="66">
        <f>SUM(G63:G69)</f>
        <v>136744545</v>
      </c>
      <c r="H71" s="103"/>
      <c r="I71" s="66">
        <f>SUM(I64:I69)</f>
        <v>130521506</v>
      </c>
      <c r="J71" s="103"/>
      <c r="K71" s="66">
        <f>SUM(K64:K69)</f>
        <v>35813574</v>
      </c>
      <c r="L71" s="103"/>
      <c r="M71" s="66">
        <f>SUM(M64:M69)</f>
        <v>39477547</v>
      </c>
    </row>
    <row r="72" spans="1:13" s="86" customFormat="1" ht="6" customHeight="1">
      <c r="A72" s="83"/>
      <c r="B72" s="84"/>
      <c r="C72" s="84"/>
      <c r="D72" s="85"/>
      <c r="E72" s="74"/>
      <c r="F72" s="74"/>
      <c r="G72" s="64"/>
      <c r="H72" s="89"/>
      <c r="I72" s="64"/>
      <c r="J72" s="75"/>
      <c r="K72" s="64"/>
      <c r="L72" s="89"/>
      <c r="M72" s="64"/>
    </row>
    <row r="73" spans="1:13" s="86" customFormat="1" ht="18.95" customHeight="1">
      <c r="A73" s="83" t="s">
        <v>45</v>
      </c>
      <c r="B73" s="84"/>
      <c r="C73" s="84"/>
      <c r="D73" s="85"/>
      <c r="E73" s="74"/>
      <c r="F73" s="74"/>
      <c r="G73" s="64"/>
      <c r="H73" s="89"/>
      <c r="I73" s="64"/>
      <c r="J73" s="75"/>
      <c r="K73" s="64"/>
      <c r="L73" s="89"/>
      <c r="M73" s="64"/>
    </row>
    <row r="74" spans="1:13" s="86" customFormat="1" ht="3.95" customHeight="1">
      <c r="A74" s="83"/>
      <c r="B74" s="84"/>
      <c r="C74" s="84"/>
      <c r="D74" s="85"/>
      <c r="E74" s="76"/>
      <c r="F74" s="76"/>
      <c r="G74" s="77"/>
      <c r="H74" s="82"/>
      <c r="I74" s="77"/>
      <c r="J74" s="75"/>
      <c r="K74" s="77"/>
      <c r="L74" s="82"/>
      <c r="M74" s="77"/>
    </row>
    <row r="75" spans="1:13" s="86" customFormat="1" ht="18.95" customHeight="1">
      <c r="A75" s="87" t="s">
        <v>39</v>
      </c>
      <c r="B75" s="84"/>
      <c r="C75" s="84"/>
      <c r="D75" s="85"/>
      <c r="E75" s="102"/>
      <c r="F75" s="74"/>
      <c r="G75" s="64">
        <v>5054821</v>
      </c>
      <c r="H75" s="64"/>
      <c r="I75" s="64">
        <v>5432121</v>
      </c>
      <c r="J75" s="64"/>
      <c r="K75" s="64">
        <v>5054821</v>
      </c>
      <c r="L75" s="64"/>
      <c r="M75" s="64">
        <v>5432121</v>
      </c>
    </row>
    <row r="76" spans="1:13" s="86" customFormat="1" ht="18.95" customHeight="1">
      <c r="A76" s="87" t="s">
        <v>46</v>
      </c>
      <c r="B76" s="84"/>
      <c r="C76" s="84"/>
      <c r="D76" s="85"/>
      <c r="E76" s="102"/>
      <c r="F76" s="74"/>
      <c r="G76" s="64">
        <v>50541823</v>
      </c>
      <c r="H76" s="64"/>
      <c r="I76" s="64">
        <v>45080085</v>
      </c>
      <c r="J76" s="64"/>
      <c r="K76" s="64">
        <v>31300894</v>
      </c>
      <c r="L76" s="64"/>
      <c r="M76" s="64">
        <v>25189954</v>
      </c>
    </row>
    <row r="77" spans="1:13" s="86" customFormat="1" ht="18.95" customHeight="1">
      <c r="A77" s="87" t="s">
        <v>47</v>
      </c>
      <c r="B77" s="104"/>
      <c r="C77" s="84"/>
      <c r="D77" s="85"/>
      <c r="E77" s="74"/>
      <c r="F77" s="74"/>
      <c r="G77" s="66">
        <v>741114</v>
      </c>
      <c r="H77" s="64"/>
      <c r="I77" s="66">
        <v>741114</v>
      </c>
      <c r="J77" s="64"/>
      <c r="K77" s="66">
        <v>741114</v>
      </c>
      <c r="L77" s="64"/>
      <c r="M77" s="66">
        <v>741114</v>
      </c>
    </row>
    <row r="78" spans="1:13" s="86" customFormat="1" ht="3.95" customHeight="1">
      <c r="A78" s="101"/>
      <c r="B78" s="84"/>
      <c r="C78" s="84"/>
      <c r="D78" s="85"/>
      <c r="E78" s="74"/>
      <c r="F78" s="74"/>
      <c r="G78" s="64"/>
      <c r="H78" s="64"/>
      <c r="I78" s="64"/>
      <c r="J78" s="64"/>
      <c r="K78" s="64"/>
      <c r="L78" s="64"/>
      <c r="M78" s="64"/>
    </row>
    <row r="79" spans="1:13" s="86" customFormat="1" ht="18.95" customHeight="1">
      <c r="A79" s="83" t="s">
        <v>48</v>
      </c>
      <c r="B79" s="84"/>
      <c r="C79" s="84"/>
      <c r="D79" s="85"/>
      <c r="E79" s="74"/>
      <c r="F79" s="74"/>
      <c r="G79" s="66">
        <f>SUM(G75:G77)</f>
        <v>56337758</v>
      </c>
      <c r="H79" s="89"/>
      <c r="I79" s="66">
        <f>SUM(I75:I77)</f>
        <v>51253320</v>
      </c>
      <c r="J79" s="75"/>
      <c r="K79" s="66">
        <f>SUM(K75:K77)</f>
        <v>37096829</v>
      </c>
      <c r="L79" s="89"/>
      <c r="M79" s="66">
        <f>SUM(M75:M77)</f>
        <v>31363189</v>
      </c>
    </row>
    <row r="80" spans="1:13" s="86" customFormat="1" ht="3.95" customHeight="1">
      <c r="A80" s="83"/>
      <c r="B80" s="84"/>
      <c r="C80" s="84"/>
      <c r="D80" s="85"/>
      <c r="E80" s="76"/>
      <c r="F80" s="76"/>
      <c r="G80" s="77"/>
      <c r="H80" s="82"/>
      <c r="I80" s="77"/>
      <c r="J80" s="75"/>
      <c r="K80" s="77"/>
      <c r="L80" s="82"/>
      <c r="M80" s="77"/>
    </row>
    <row r="81" spans="1:13" s="86" customFormat="1" ht="18.95" customHeight="1">
      <c r="A81" s="83" t="s">
        <v>49</v>
      </c>
      <c r="B81" s="84"/>
      <c r="C81" s="84"/>
      <c r="D81" s="85"/>
      <c r="E81" s="74"/>
      <c r="F81" s="74"/>
      <c r="G81" s="66">
        <f>SUM(G71+G79)</f>
        <v>193082303</v>
      </c>
      <c r="H81" s="89"/>
      <c r="I81" s="66">
        <f>SUM(I71+I79)</f>
        <v>181774826</v>
      </c>
      <c r="J81" s="75"/>
      <c r="K81" s="66">
        <f>K71+K79</f>
        <v>72910403</v>
      </c>
      <c r="L81" s="89"/>
      <c r="M81" s="66">
        <f>M71+M79</f>
        <v>70840736</v>
      </c>
    </row>
    <row r="82" spans="1:13" s="86" customFormat="1" ht="6" customHeight="1">
      <c r="A82" s="105"/>
      <c r="B82" s="84"/>
      <c r="C82" s="84"/>
      <c r="D82" s="85"/>
      <c r="E82" s="106"/>
      <c r="F82" s="85"/>
      <c r="G82" s="85"/>
      <c r="H82" s="106"/>
      <c r="I82" s="85"/>
      <c r="J82" s="85"/>
      <c r="K82" s="85"/>
      <c r="L82" s="106"/>
      <c r="M82" s="85"/>
    </row>
    <row r="83" spans="1:13" ht="18.95" customHeight="1">
      <c r="A83" s="83" t="s">
        <v>50</v>
      </c>
      <c r="B83" s="3"/>
      <c r="C83" s="3"/>
      <c r="D83" s="3"/>
      <c r="E83" s="74"/>
      <c r="F83" s="74"/>
      <c r="G83" s="64"/>
      <c r="H83" s="89"/>
      <c r="I83" s="64"/>
      <c r="J83" s="75"/>
      <c r="K83" s="64"/>
      <c r="L83" s="89"/>
      <c r="M83" s="64"/>
    </row>
    <row r="84" spans="1:13" ht="3.95" customHeight="1">
      <c r="A84" s="83"/>
      <c r="B84" s="3"/>
      <c r="C84" s="3"/>
      <c r="D84" s="3"/>
      <c r="E84" s="74"/>
      <c r="F84" s="74"/>
      <c r="G84" s="64"/>
      <c r="H84" s="89"/>
      <c r="I84" s="64"/>
      <c r="J84" s="75"/>
      <c r="K84" s="64"/>
      <c r="L84" s="89"/>
      <c r="M84" s="64"/>
    </row>
    <row r="85" spans="1:13" s="86" customFormat="1" ht="18.95" customHeight="1">
      <c r="A85" s="101" t="s">
        <v>51</v>
      </c>
      <c r="B85" s="84"/>
      <c r="C85" s="84"/>
      <c r="D85" s="85"/>
      <c r="E85" s="100"/>
      <c r="F85" s="74"/>
      <c r="G85" s="64"/>
      <c r="H85" s="89"/>
      <c r="I85" s="64"/>
      <c r="J85" s="75"/>
      <c r="K85" s="64"/>
      <c r="L85" s="89"/>
      <c r="M85" s="64"/>
    </row>
    <row r="86" spans="1:13" s="86" customFormat="1" ht="18.95" customHeight="1">
      <c r="B86" s="101" t="s">
        <v>52</v>
      </c>
      <c r="C86" s="84"/>
      <c r="D86" s="85"/>
      <c r="E86" s="74"/>
      <c r="F86" s="74"/>
      <c r="G86" s="64"/>
      <c r="H86" s="89"/>
      <c r="I86" s="64"/>
      <c r="J86" s="75"/>
      <c r="K86" s="64"/>
      <c r="L86" s="89"/>
      <c r="M86" s="64"/>
    </row>
    <row r="87" spans="1:13" s="86" customFormat="1" ht="18.95" customHeight="1">
      <c r="C87" s="101" t="s">
        <v>53</v>
      </c>
      <c r="D87" s="85"/>
      <c r="E87" s="74"/>
      <c r="F87" s="74"/>
      <c r="G87" s="64"/>
      <c r="H87" s="89"/>
      <c r="I87" s="64"/>
      <c r="J87" s="75"/>
      <c r="K87" s="64"/>
      <c r="L87" s="89"/>
      <c r="M87" s="64"/>
    </row>
    <row r="88" spans="1:13" s="86" customFormat="1" ht="18.95" customHeight="1" thickBot="1">
      <c r="C88" s="84"/>
      <c r="D88" s="101" t="s">
        <v>54</v>
      </c>
      <c r="E88" s="84"/>
      <c r="G88" s="6">
        <v>225000000</v>
      </c>
      <c r="H88" s="90"/>
      <c r="I88" s="6">
        <v>225000000</v>
      </c>
      <c r="J88" s="90"/>
      <c r="K88" s="94">
        <v>225000000</v>
      </c>
      <c r="L88" s="90"/>
      <c r="M88" s="6">
        <v>225000000</v>
      </c>
    </row>
    <row r="89" spans="1:13" s="86" customFormat="1" ht="3.95" customHeight="1" thickTop="1">
      <c r="A89" s="83"/>
      <c r="B89" s="84"/>
      <c r="C89" s="84"/>
      <c r="D89" s="85"/>
      <c r="E89" s="76"/>
      <c r="F89" s="76"/>
      <c r="G89" s="77"/>
      <c r="H89" s="82"/>
      <c r="I89" s="77"/>
      <c r="J89" s="75"/>
      <c r="K89" s="77"/>
      <c r="L89" s="82"/>
      <c r="M89" s="77"/>
    </row>
    <row r="90" spans="1:13" s="86" customFormat="1" ht="18.95" customHeight="1">
      <c r="A90" s="101" t="s">
        <v>55</v>
      </c>
      <c r="B90" s="104" t="s">
        <v>56</v>
      </c>
      <c r="C90" s="84"/>
      <c r="D90" s="85"/>
      <c r="E90" s="84"/>
      <c r="F90" s="74"/>
      <c r="G90" s="64"/>
      <c r="H90" s="89"/>
      <c r="I90" s="64"/>
      <c r="J90" s="75"/>
      <c r="K90" s="64"/>
      <c r="L90" s="89"/>
      <c r="M90" s="64"/>
    </row>
    <row r="91" spans="1:13" s="86" customFormat="1" ht="18.95" customHeight="1">
      <c r="A91" s="107"/>
      <c r="B91" s="104"/>
      <c r="C91" s="104" t="s">
        <v>53</v>
      </c>
      <c r="D91" s="108"/>
      <c r="E91" s="74"/>
      <c r="F91" s="74"/>
      <c r="G91" s="64"/>
      <c r="H91" s="89"/>
      <c r="I91" s="64"/>
      <c r="J91" s="75"/>
      <c r="K91" s="64"/>
      <c r="L91" s="89"/>
      <c r="M91" s="64"/>
    </row>
    <row r="92" spans="1:13" s="86" customFormat="1" ht="18.95" customHeight="1">
      <c r="A92" s="107"/>
      <c r="B92" s="104"/>
      <c r="C92" s="104"/>
      <c r="D92" s="101" t="s">
        <v>57</v>
      </c>
      <c r="E92" s="74"/>
      <c r="F92" s="74"/>
      <c r="G92" s="109">
        <v>225000000</v>
      </c>
      <c r="H92" s="89"/>
      <c r="I92" s="109">
        <v>225000000</v>
      </c>
      <c r="J92" s="75"/>
      <c r="K92" s="109">
        <v>225000000</v>
      </c>
      <c r="L92" s="89"/>
      <c r="M92" s="109">
        <v>225000000</v>
      </c>
    </row>
    <row r="93" spans="1:13" s="86" customFormat="1" ht="18.95" customHeight="1">
      <c r="A93" s="101" t="s">
        <v>58</v>
      </c>
      <c r="B93" s="84"/>
      <c r="C93" s="84"/>
      <c r="D93" s="85"/>
      <c r="E93" s="100"/>
      <c r="F93" s="74"/>
      <c r="G93" s="109">
        <v>293184000</v>
      </c>
      <c r="H93" s="89"/>
      <c r="I93" s="109">
        <v>293184000</v>
      </c>
      <c r="J93" s="75"/>
      <c r="K93" s="109">
        <v>293184000</v>
      </c>
      <c r="L93" s="89"/>
      <c r="M93" s="109">
        <v>293184000</v>
      </c>
    </row>
    <row r="94" spans="1:13" s="86" customFormat="1" ht="18.95" customHeight="1">
      <c r="A94" s="110" t="s">
        <v>59</v>
      </c>
      <c r="B94" s="84"/>
      <c r="C94" s="84"/>
      <c r="D94" s="85"/>
      <c r="E94" s="74"/>
      <c r="F94" s="74"/>
      <c r="G94" s="64"/>
      <c r="H94" s="64"/>
      <c r="I94" s="109"/>
      <c r="J94" s="64"/>
      <c r="K94" s="64"/>
      <c r="L94" s="64"/>
      <c r="M94" s="109"/>
    </row>
    <row r="95" spans="1:13" s="86" customFormat="1" ht="18.95" customHeight="1">
      <c r="A95" s="111"/>
      <c r="B95" s="104" t="s">
        <v>60</v>
      </c>
      <c r="C95" s="84"/>
      <c r="D95" s="85"/>
      <c r="E95" s="74"/>
      <c r="F95" s="74"/>
      <c r="G95" s="109">
        <v>88669082</v>
      </c>
      <c r="H95" s="64"/>
      <c r="I95" s="109">
        <v>88669082</v>
      </c>
      <c r="J95" s="64"/>
      <c r="K95" s="109">
        <v>-10000000</v>
      </c>
      <c r="L95" s="64"/>
      <c r="M95" s="109">
        <v>-10000000</v>
      </c>
    </row>
    <row r="96" spans="1:13" s="86" customFormat="1" ht="18.95" customHeight="1">
      <c r="A96" s="101" t="s">
        <v>61</v>
      </c>
      <c r="B96" s="84"/>
      <c r="C96" s="84"/>
      <c r="D96" s="85"/>
      <c r="E96" s="74"/>
      <c r="F96" s="74"/>
      <c r="G96" s="64"/>
      <c r="H96" s="64"/>
      <c r="I96" s="7"/>
      <c r="J96" s="64"/>
      <c r="K96" s="64"/>
      <c r="L96" s="64"/>
      <c r="M96" s="7"/>
    </row>
    <row r="97" spans="1:13" s="86" customFormat="1" ht="18.95" customHeight="1">
      <c r="B97" s="101" t="s">
        <v>62</v>
      </c>
      <c r="C97" s="84"/>
      <c r="D97" s="85"/>
      <c r="E97" s="74"/>
      <c r="F97" s="74"/>
      <c r="G97" s="109">
        <v>17000000</v>
      </c>
      <c r="H97" s="64"/>
      <c r="I97" s="109">
        <v>17000000</v>
      </c>
      <c r="J97" s="64"/>
      <c r="K97" s="109">
        <v>17000000</v>
      </c>
      <c r="L97" s="64"/>
      <c r="M97" s="109">
        <v>17000000</v>
      </c>
    </row>
    <row r="98" spans="1:13" s="86" customFormat="1" ht="18.95" customHeight="1">
      <c r="B98" s="101" t="s">
        <v>63</v>
      </c>
      <c r="C98" s="84"/>
      <c r="D98" s="85"/>
      <c r="E98" s="74"/>
      <c r="F98" s="74"/>
      <c r="G98" s="109">
        <v>136939633</v>
      </c>
      <c r="H98" s="64"/>
      <c r="I98" s="109">
        <v>127782268</v>
      </c>
      <c r="J98" s="64"/>
      <c r="K98" s="64">
        <v>130610465</v>
      </c>
      <c r="L98" s="64"/>
      <c r="M98" s="109">
        <v>136353534</v>
      </c>
    </row>
    <row r="99" spans="1:13" s="86" customFormat="1" ht="18.95" customHeight="1">
      <c r="A99" s="110" t="s">
        <v>64</v>
      </c>
      <c r="B99" s="84"/>
      <c r="C99" s="84"/>
      <c r="D99" s="85"/>
      <c r="E99" s="74"/>
      <c r="F99" s="74"/>
      <c r="G99" s="66">
        <v>474558</v>
      </c>
      <c r="H99" s="64"/>
      <c r="I99" s="112">
        <v>62220</v>
      </c>
      <c r="J99" s="64"/>
      <c r="K99" s="66">
        <v>619958</v>
      </c>
      <c r="L99" s="64"/>
      <c r="M99" s="112">
        <v>221033</v>
      </c>
    </row>
    <row r="100" spans="1:13" s="86" customFormat="1" ht="3.95" customHeight="1">
      <c r="A100" s="83"/>
      <c r="B100" s="84"/>
      <c r="C100" s="84"/>
      <c r="D100" s="85"/>
      <c r="E100" s="76"/>
      <c r="F100" s="76"/>
      <c r="G100" s="77"/>
      <c r="H100" s="82"/>
      <c r="I100" s="77"/>
      <c r="J100" s="75"/>
      <c r="K100" s="77"/>
      <c r="L100" s="82"/>
      <c r="M100" s="77"/>
    </row>
    <row r="101" spans="1:13" s="86" customFormat="1" ht="18.95" customHeight="1">
      <c r="A101" s="3" t="s">
        <v>65</v>
      </c>
      <c r="B101" s="84"/>
      <c r="C101" s="84"/>
      <c r="D101" s="85"/>
      <c r="E101" s="74"/>
      <c r="F101" s="74"/>
      <c r="G101" s="66">
        <f>SUM(G91:G99)</f>
        <v>761267273</v>
      </c>
      <c r="H101" s="64"/>
      <c r="I101" s="66">
        <f>SUM(I91:I99)</f>
        <v>751697570</v>
      </c>
      <c r="J101" s="64"/>
      <c r="K101" s="66">
        <f>SUM(K91:K99)</f>
        <v>656414423</v>
      </c>
      <c r="L101" s="64"/>
      <c r="M101" s="66">
        <f>SUM(M91:M99)</f>
        <v>661758567</v>
      </c>
    </row>
    <row r="102" spans="1:13" s="86" customFormat="1" ht="3.95" customHeight="1">
      <c r="A102" s="83"/>
      <c r="B102" s="84"/>
      <c r="C102" s="84"/>
      <c r="D102" s="85"/>
      <c r="E102" s="76"/>
      <c r="F102" s="76"/>
      <c r="G102" s="77"/>
      <c r="H102" s="82"/>
      <c r="I102" s="77"/>
      <c r="J102" s="75"/>
      <c r="K102" s="77"/>
      <c r="L102" s="82"/>
      <c r="M102" s="77"/>
    </row>
    <row r="103" spans="1:13" ht="18.95" customHeight="1" thickBot="1">
      <c r="A103" s="3" t="s">
        <v>66</v>
      </c>
      <c r="B103" s="3"/>
      <c r="C103" s="3"/>
      <c r="D103" s="3"/>
      <c r="E103" s="74"/>
      <c r="F103" s="74"/>
      <c r="G103" s="94">
        <f>+G101+G81</f>
        <v>954349576</v>
      </c>
      <c r="H103" s="64"/>
      <c r="I103" s="94">
        <f>+I101+I81</f>
        <v>933472396</v>
      </c>
      <c r="J103" s="64"/>
      <c r="K103" s="94">
        <f>+K101+K81</f>
        <v>729324826</v>
      </c>
      <c r="L103" s="64"/>
      <c r="M103" s="94">
        <f>+M101+M81</f>
        <v>732599303</v>
      </c>
    </row>
    <row r="104" spans="1:13" s="86" customFormat="1" ht="12.75" customHeight="1" thickTop="1">
      <c r="A104" s="105"/>
      <c r="B104" s="84"/>
      <c r="C104" s="84"/>
      <c r="D104" s="85"/>
      <c r="E104" s="106"/>
      <c r="F104" s="85"/>
      <c r="G104" s="85"/>
      <c r="H104" s="106"/>
      <c r="I104" s="2"/>
      <c r="J104" s="85"/>
      <c r="K104" s="85"/>
      <c r="L104" s="106"/>
      <c r="M104" s="85"/>
    </row>
    <row r="105" spans="1:13" s="86" customFormat="1" ht="15" customHeight="1">
      <c r="A105" s="105"/>
      <c r="B105" s="84"/>
      <c r="C105" s="84"/>
      <c r="D105" s="85"/>
      <c r="E105" s="106"/>
      <c r="F105" s="85"/>
      <c r="G105" s="85"/>
      <c r="H105" s="106"/>
      <c r="I105" s="2"/>
      <c r="J105" s="85"/>
      <c r="K105" s="85"/>
      <c r="L105" s="106"/>
      <c r="M105" s="85"/>
    </row>
    <row r="106" spans="1:13" ht="21.95" customHeight="1">
      <c r="A106" s="96" t="str">
        <f>A49</f>
        <v>หมายเหตุประกอบข้อมูลทางการเงินเป็นส่วนหนึ่งของข้อมูลทางการเงินระหว่างกาลนี้</v>
      </c>
      <c r="B106" s="96"/>
      <c r="C106" s="96"/>
      <c r="D106" s="96"/>
      <c r="E106" s="72"/>
      <c r="F106" s="72"/>
      <c r="G106" s="5"/>
      <c r="H106" s="73"/>
      <c r="I106" s="5"/>
      <c r="J106" s="73"/>
      <c r="K106" s="5"/>
      <c r="L106" s="73"/>
      <c r="M106" s="5"/>
    </row>
  </sheetData>
  <mergeCells count="4">
    <mergeCell ref="G5:I5"/>
    <mergeCell ref="K5:M5"/>
    <mergeCell ref="G54:I54"/>
    <mergeCell ref="K54:M54"/>
  </mergeCells>
  <pageMargins left="0.8" right="0.5" top="0.5" bottom="0.6" header="0.49" footer="0.4"/>
  <pageSetup paperSize="9" scale="90" firstPageNumber="2" fitToHeight="2" orientation="portrait" useFirstPageNumber="1" horizontalDpi="1200" verticalDpi="1200" r:id="rId1"/>
  <headerFooter>
    <oddFooter>&amp;R&amp;"Browallia New,Regular"&amp;13&amp;P</oddFooter>
  </headerFooter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80695-60B1-4E1B-8045-69FD41049EDB}">
  <dimension ref="A1:Q80"/>
  <sheetViews>
    <sheetView zoomScaleNormal="100" zoomScaleSheetLayoutView="64" workbookViewId="0">
      <selection activeCell="M7" sqref="M7"/>
    </sheetView>
  </sheetViews>
  <sheetFormatPr defaultColWidth="8.42578125" defaultRowHeight="18.95" customHeight="1"/>
  <cols>
    <col min="1" max="1" width="40" style="101" customWidth="1"/>
    <col min="2" max="2" width="7.7109375" style="74" customWidth="1"/>
    <col min="3" max="3" width="1" style="74" customWidth="1"/>
    <col min="4" max="4" width="14.7109375" style="63" customWidth="1"/>
    <col min="5" max="5" width="1" style="63" customWidth="1"/>
    <col min="6" max="6" width="14.7109375" style="63" customWidth="1"/>
    <col min="7" max="7" width="1" style="63" customWidth="1"/>
    <col min="8" max="8" width="14.7109375" style="43" customWidth="1"/>
    <col min="9" max="9" width="1" style="63" customWidth="1"/>
    <col min="10" max="10" width="14.7109375" style="43" customWidth="1"/>
    <col min="11" max="13" width="8.42578125" style="101"/>
    <col min="14" max="14" width="14.7109375" style="63" hidden="1" customWidth="1"/>
    <col min="15" max="16" width="8.42578125" style="101" hidden="1" customWidth="1"/>
    <col min="17" max="17" width="14.7109375" style="43" hidden="1" customWidth="1"/>
    <col min="18" max="16384" width="8.42578125" style="101"/>
  </cols>
  <sheetData>
    <row r="1" spans="1:17" ht="20.100000000000001" customHeight="1">
      <c r="A1" s="9" t="s">
        <v>67</v>
      </c>
    </row>
    <row r="2" spans="1:17" ht="20.100000000000001" customHeight="1">
      <c r="A2" s="83" t="s">
        <v>68</v>
      </c>
    </row>
    <row r="3" spans="1:17" ht="20.100000000000001" customHeight="1">
      <c r="A3" s="113" t="s">
        <v>168</v>
      </c>
      <c r="B3" s="114"/>
      <c r="C3" s="114"/>
      <c r="D3" s="115"/>
      <c r="E3" s="115"/>
      <c r="F3" s="115"/>
      <c r="G3" s="115"/>
      <c r="H3" s="44"/>
      <c r="I3" s="115"/>
      <c r="J3" s="44"/>
      <c r="N3" s="115"/>
      <c r="Q3" s="44"/>
    </row>
    <row r="4" spans="1:17" ht="20.100000000000001" customHeight="1">
      <c r="A4" s="116"/>
      <c r="B4" s="117"/>
      <c r="C4" s="117"/>
      <c r="D4" s="118"/>
      <c r="E4" s="118"/>
      <c r="F4" s="118"/>
      <c r="G4" s="118"/>
      <c r="H4" s="49"/>
      <c r="I4" s="118"/>
      <c r="J4" s="49"/>
      <c r="N4" s="45"/>
      <c r="Q4" s="45"/>
    </row>
    <row r="5" spans="1:17" ht="20.100000000000001" customHeight="1">
      <c r="A5" s="119"/>
      <c r="B5" s="117"/>
      <c r="C5" s="120"/>
      <c r="D5" s="206" t="s">
        <v>2</v>
      </c>
      <c r="E5" s="206"/>
      <c r="F5" s="206"/>
      <c r="G5" s="121"/>
      <c r="H5" s="206" t="s">
        <v>3</v>
      </c>
      <c r="I5" s="206"/>
      <c r="J5" s="206"/>
      <c r="N5" s="101"/>
      <c r="Q5" s="101"/>
    </row>
    <row r="6" spans="1:17" ht="20.100000000000001" customHeight="1">
      <c r="A6" s="119"/>
      <c r="B6" s="117"/>
      <c r="C6" s="120"/>
      <c r="D6" s="46" t="s">
        <v>4</v>
      </c>
      <c r="E6" s="121"/>
      <c r="F6" s="46" t="s">
        <v>4</v>
      </c>
      <c r="G6" s="59"/>
      <c r="H6" s="46" t="s">
        <v>4</v>
      </c>
      <c r="I6" s="121"/>
      <c r="J6" s="46" t="s">
        <v>4</v>
      </c>
      <c r="N6" s="46" t="s">
        <v>4</v>
      </c>
      <c r="Q6" s="46" t="s">
        <v>4</v>
      </c>
    </row>
    <row r="7" spans="1:17" ht="20.100000000000001" customHeight="1">
      <c r="A7" s="119"/>
      <c r="B7" s="117"/>
      <c r="C7" s="120"/>
      <c r="D7" s="45" t="s">
        <v>169</v>
      </c>
      <c r="E7" s="46"/>
      <c r="F7" s="45" t="s">
        <v>169</v>
      </c>
      <c r="G7" s="46"/>
      <c r="H7" s="45" t="s">
        <v>169</v>
      </c>
      <c r="I7" s="46"/>
      <c r="J7" s="45" t="s">
        <v>169</v>
      </c>
      <c r="N7" s="45" t="s">
        <v>176</v>
      </c>
      <c r="Q7" s="45" t="s">
        <v>176</v>
      </c>
    </row>
    <row r="8" spans="1:17" ht="20.100000000000001" customHeight="1">
      <c r="A8" s="119"/>
      <c r="B8" s="120"/>
      <c r="C8" s="120"/>
      <c r="D8" s="47" t="s">
        <v>7</v>
      </c>
      <c r="E8" s="47"/>
      <c r="F8" s="47" t="s">
        <v>8</v>
      </c>
      <c r="G8" s="122"/>
      <c r="H8" s="47" t="s">
        <v>7</v>
      </c>
      <c r="I8" s="47"/>
      <c r="J8" s="47" t="s">
        <v>8</v>
      </c>
      <c r="N8" s="47" t="s">
        <v>7</v>
      </c>
      <c r="Q8" s="47" t="s">
        <v>7</v>
      </c>
    </row>
    <row r="9" spans="1:17" ht="20.100000000000001" customHeight="1">
      <c r="A9" s="119"/>
      <c r="B9" s="123" t="s">
        <v>9</v>
      </c>
      <c r="C9" s="120"/>
      <c r="D9" s="48" t="s">
        <v>10</v>
      </c>
      <c r="E9" s="124"/>
      <c r="F9" s="48" t="s">
        <v>10</v>
      </c>
      <c r="G9" s="121"/>
      <c r="H9" s="48" t="s">
        <v>10</v>
      </c>
      <c r="I9" s="124"/>
      <c r="J9" s="48" t="s">
        <v>10</v>
      </c>
      <c r="N9" s="48" t="s">
        <v>10</v>
      </c>
      <c r="Q9" s="48" t="s">
        <v>10</v>
      </c>
    </row>
    <row r="10" spans="1:17" ht="8.1" customHeight="1">
      <c r="A10" s="119"/>
      <c r="B10" s="120"/>
      <c r="C10" s="120"/>
      <c r="D10" s="118"/>
      <c r="E10" s="118"/>
      <c r="F10" s="118"/>
      <c r="G10" s="118"/>
      <c r="H10" s="49"/>
      <c r="I10" s="121"/>
      <c r="J10" s="49"/>
      <c r="N10" s="118"/>
      <c r="Q10" s="49"/>
    </row>
    <row r="11" spans="1:17" ht="20.100000000000001" customHeight="1">
      <c r="A11" s="119" t="s">
        <v>69</v>
      </c>
      <c r="B11" s="120"/>
      <c r="C11" s="117"/>
      <c r="D11" s="118"/>
      <c r="E11" s="118"/>
      <c r="F11" s="118"/>
      <c r="G11" s="118"/>
      <c r="H11" s="49"/>
      <c r="I11" s="118"/>
      <c r="J11" s="49"/>
      <c r="N11" s="118"/>
      <c r="Q11" s="49"/>
    </row>
    <row r="12" spans="1:17" ht="6" customHeight="1">
      <c r="A12" s="125"/>
      <c r="B12" s="120"/>
      <c r="C12" s="117"/>
      <c r="D12" s="53"/>
      <c r="E12" s="118"/>
      <c r="F12" s="53"/>
      <c r="G12" s="118"/>
      <c r="H12" s="50"/>
      <c r="I12" s="118"/>
      <c r="J12" s="50"/>
      <c r="N12" s="53"/>
      <c r="Q12" s="50"/>
    </row>
    <row r="13" spans="1:17" ht="20.100000000000001" customHeight="1">
      <c r="A13" s="220" t="s">
        <v>70</v>
      </c>
      <c r="B13" s="120"/>
      <c r="C13" s="117"/>
      <c r="D13" s="50">
        <v>147731906</v>
      </c>
      <c r="E13" s="50"/>
      <c r="F13" s="50">
        <v>133641545</v>
      </c>
      <c r="G13" s="50"/>
      <c r="H13" s="50">
        <v>64134617</v>
      </c>
      <c r="I13" s="50"/>
      <c r="J13" s="50">
        <v>65771256</v>
      </c>
      <c r="N13" s="50">
        <v>302771778</v>
      </c>
      <c r="Q13" s="50">
        <v>126633211</v>
      </c>
    </row>
    <row r="14" spans="1:17" ht="20.100000000000001" customHeight="1">
      <c r="A14" s="220" t="s">
        <v>71</v>
      </c>
      <c r="B14" s="120"/>
      <c r="C14" s="117"/>
      <c r="D14" s="50">
        <v>1623150</v>
      </c>
      <c r="E14" s="50"/>
      <c r="F14" s="50">
        <v>1646246</v>
      </c>
      <c r="G14" s="50"/>
      <c r="H14" s="50">
        <v>1623790</v>
      </c>
      <c r="I14" s="50"/>
      <c r="J14" s="50">
        <v>1525780</v>
      </c>
      <c r="N14" s="50">
        <v>3466596</v>
      </c>
      <c r="Q14" s="50">
        <v>3332609</v>
      </c>
    </row>
    <row r="15" spans="1:17" ht="20.100000000000001" customHeight="1">
      <c r="A15" s="220" t="s">
        <v>72</v>
      </c>
      <c r="B15" s="120"/>
      <c r="C15" s="117"/>
      <c r="D15" s="50">
        <v>0</v>
      </c>
      <c r="E15" s="50"/>
      <c r="F15" s="50">
        <v>0</v>
      </c>
      <c r="G15" s="50"/>
      <c r="H15" s="50">
        <v>0</v>
      </c>
      <c r="I15" s="50"/>
      <c r="J15" s="50">
        <v>2029983</v>
      </c>
      <c r="N15" s="50">
        <v>0</v>
      </c>
      <c r="Q15" s="50">
        <v>6019948</v>
      </c>
    </row>
    <row r="16" spans="1:17" ht="20.100000000000001" customHeight="1">
      <c r="A16" s="220" t="s">
        <v>73</v>
      </c>
      <c r="B16" s="117"/>
      <c r="C16" s="117"/>
      <c r="D16" s="51">
        <v>965385</v>
      </c>
      <c r="E16" s="50"/>
      <c r="F16" s="51">
        <v>361239</v>
      </c>
      <c r="G16" s="50"/>
      <c r="H16" s="51">
        <v>5890</v>
      </c>
      <c r="I16" s="50"/>
      <c r="J16" s="51">
        <v>41111</v>
      </c>
      <c r="N16" s="51">
        <v>2367640</v>
      </c>
      <c r="Q16" s="51">
        <v>392366</v>
      </c>
    </row>
    <row r="17" spans="1:17" ht="6" customHeight="1">
      <c r="A17" s="125"/>
      <c r="B17" s="120"/>
      <c r="C17" s="117"/>
      <c r="D17" s="50"/>
      <c r="E17" s="118"/>
      <c r="F17" s="50"/>
      <c r="G17" s="118"/>
      <c r="H17" s="50"/>
      <c r="I17" s="118"/>
      <c r="J17" s="50"/>
      <c r="N17" s="50"/>
      <c r="Q17" s="50"/>
    </row>
    <row r="18" spans="1:17" ht="20.100000000000001" customHeight="1">
      <c r="A18" s="126" t="s">
        <v>74</v>
      </c>
      <c r="B18" s="120"/>
      <c r="C18" s="117"/>
      <c r="D18" s="52">
        <f>SUM(D13:D16)</f>
        <v>150320441</v>
      </c>
      <c r="E18" s="53"/>
      <c r="F18" s="52">
        <f>SUM(F13:F16)</f>
        <v>135649030</v>
      </c>
      <c r="G18" s="53"/>
      <c r="H18" s="52">
        <f>SUM(H13:H16)</f>
        <v>65764297</v>
      </c>
      <c r="I18" s="53"/>
      <c r="J18" s="52">
        <f>SUM(J13:J16)</f>
        <v>69368130</v>
      </c>
      <c r="N18" s="52">
        <f>SUM(N13:N16)</f>
        <v>308606014</v>
      </c>
      <c r="Q18" s="52">
        <f>SUM(Q13:Q16)</f>
        <v>136378134</v>
      </c>
    </row>
    <row r="19" spans="1:17" ht="9.9499999999999993" customHeight="1">
      <c r="A19" s="126"/>
      <c r="B19" s="117"/>
      <c r="C19" s="117"/>
      <c r="D19" s="50"/>
      <c r="E19" s="118"/>
      <c r="F19" s="50"/>
      <c r="G19" s="118"/>
      <c r="H19" s="50"/>
      <c r="I19" s="118"/>
      <c r="J19" s="50"/>
      <c r="N19" s="50"/>
      <c r="Q19" s="50"/>
    </row>
    <row r="20" spans="1:17" ht="20.100000000000001" customHeight="1">
      <c r="A20" s="126" t="s">
        <v>75</v>
      </c>
      <c r="B20" s="117"/>
      <c r="C20" s="117"/>
      <c r="D20" s="50"/>
      <c r="E20" s="118"/>
      <c r="F20" s="50"/>
      <c r="G20" s="118"/>
      <c r="H20" s="50"/>
      <c r="I20" s="118"/>
      <c r="J20" s="50"/>
      <c r="N20" s="50"/>
      <c r="Q20" s="50"/>
    </row>
    <row r="21" spans="1:17" ht="6" customHeight="1">
      <c r="A21" s="126"/>
      <c r="B21" s="117"/>
      <c r="C21" s="117"/>
      <c r="D21" s="50"/>
      <c r="E21" s="118"/>
      <c r="F21" s="50"/>
      <c r="G21" s="118"/>
      <c r="H21" s="50"/>
      <c r="I21" s="118"/>
      <c r="J21" s="50"/>
      <c r="N21" s="50"/>
      <c r="Q21" s="50"/>
    </row>
    <row r="22" spans="1:17" ht="20.100000000000001" customHeight="1">
      <c r="A22" s="220" t="s">
        <v>76</v>
      </c>
      <c r="B22" s="117"/>
      <c r="C22" s="117"/>
      <c r="D22" s="50">
        <v>80211904</v>
      </c>
      <c r="E22" s="50"/>
      <c r="F22" s="50">
        <v>72294926</v>
      </c>
      <c r="G22" s="50"/>
      <c r="H22" s="50">
        <v>39669068</v>
      </c>
      <c r="I22" s="50"/>
      <c r="J22" s="50">
        <v>38274840</v>
      </c>
      <c r="N22" s="50">
        <v>173813757</v>
      </c>
      <c r="Q22" s="50">
        <v>79123742</v>
      </c>
    </row>
    <row r="23" spans="1:17" ht="20.100000000000001" customHeight="1">
      <c r="A23" s="220" t="s">
        <v>77</v>
      </c>
      <c r="B23" s="117"/>
      <c r="C23" s="117"/>
      <c r="D23" s="50">
        <v>46292391</v>
      </c>
      <c r="E23" s="50"/>
      <c r="F23" s="50">
        <v>41744434</v>
      </c>
      <c r="G23" s="50"/>
      <c r="H23" s="50">
        <v>13660826</v>
      </c>
      <c r="I23" s="50"/>
      <c r="J23" s="50">
        <v>14656943</v>
      </c>
      <c r="N23" s="50">
        <v>91176607</v>
      </c>
      <c r="Q23" s="50">
        <v>28360524</v>
      </c>
    </row>
    <row r="24" spans="1:17" ht="20.100000000000001" customHeight="1">
      <c r="A24" s="221" t="s">
        <v>138</v>
      </c>
      <c r="B24" s="117"/>
      <c r="C24" s="117"/>
      <c r="D24" s="50">
        <v>-131365</v>
      </c>
      <c r="E24" s="50"/>
      <c r="F24" s="50">
        <v>-207252</v>
      </c>
      <c r="G24" s="50"/>
      <c r="H24" s="50">
        <v>-82887</v>
      </c>
      <c r="I24" s="50"/>
      <c r="J24" s="50">
        <v>-155293</v>
      </c>
      <c r="N24" s="50">
        <v>541994</v>
      </c>
      <c r="Q24" s="50">
        <v>-248194</v>
      </c>
    </row>
    <row r="25" spans="1:17" ht="20.100000000000001" customHeight="1">
      <c r="A25" s="221" t="s">
        <v>78</v>
      </c>
      <c r="B25" s="117"/>
      <c r="C25" s="117"/>
      <c r="D25" s="51">
        <v>-41799</v>
      </c>
      <c r="E25" s="50"/>
      <c r="F25" s="51">
        <v>1175420</v>
      </c>
      <c r="G25" s="50"/>
      <c r="H25" s="51">
        <v>-26292</v>
      </c>
      <c r="I25" s="50"/>
      <c r="J25" s="51">
        <v>1085471</v>
      </c>
      <c r="N25" s="51">
        <v>214797</v>
      </c>
      <c r="Q25" s="51">
        <v>-110482</v>
      </c>
    </row>
    <row r="26" spans="1:17" ht="6" customHeight="1">
      <c r="A26" s="119"/>
      <c r="B26" s="117"/>
      <c r="C26" s="117"/>
      <c r="D26" s="50"/>
      <c r="E26" s="118"/>
      <c r="F26" s="50"/>
      <c r="G26" s="118"/>
      <c r="H26" s="50"/>
      <c r="I26" s="118"/>
      <c r="J26" s="50"/>
      <c r="N26" s="50"/>
      <c r="Q26" s="50"/>
    </row>
    <row r="27" spans="1:17" ht="20.100000000000001" customHeight="1">
      <c r="A27" s="119" t="s">
        <v>79</v>
      </c>
      <c r="B27" s="117"/>
      <c r="C27" s="117"/>
      <c r="D27" s="52">
        <f>SUM(D22:D25)</f>
        <v>126331131</v>
      </c>
      <c r="E27" s="53"/>
      <c r="F27" s="52">
        <f>SUM(F22:F25)</f>
        <v>115007528</v>
      </c>
      <c r="G27" s="53"/>
      <c r="H27" s="52">
        <f>SUM(H22:H25)</f>
        <v>53220715</v>
      </c>
      <c r="I27" s="53"/>
      <c r="J27" s="52">
        <f>SUM(J22:J25)</f>
        <v>53861961</v>
      </c>
      <c r="N27" s="52">
        <f>SUM(N22:N25)</f>
        <v>265747155</v>
      </c>
      <c r="Q27" s="52">
        <f>SUM(Q22:Q25)</f>
        <v>107125590</v>
      </c>
    </row>
    <row r="28" spans="1:17" ht="9.9499999999999993" customHeight="1">
      <c r="A28" s="119"/>
      <c r="B28" s="117"/>
      <c r="C28" s="117"/>
      <c r="D28" s="50"/>
      <c r="E28" s="118"/>
      <c r="F28" s="50"/>
      <c r="G28" s="118"/>
      <c r="H28" s="50"/>
      <c r="I28" s="118"/>
      <c r="J28" s="50"/>
      <c r="N28" s="50"/>
      <c r="Q28" s="50"/>
    </row>
    <row r="29" spans="1:17" ht="20.100000000000001" customHeight="1">
      <c r="A29" s="119" t="s">
        <v>80</v>
      </c>
      <c r="B29" s="117"/>
      <c r="C29" s="117"/>
      <c r="D29" s="50">
        <f>D18-D27</f>
        <v>23989310</v>
      </c>
      <c r="E29" s="118"/>
      <c r="F29" s="50">
        <f>F18-F27</f>
        <v>20641502</v>
      </c>
      <c r="G29" s="118"/>
      <c r="H29" s="50">
        <f>H18-H27</f>
        <v>12543582</v>
      </c>
      <c r="I29" s="118"/>
      <c r="J29" s="50">
        <f>J18-J27</f>
        <v>15506169</v>
      </c>
      <c r="N29" s="50">
        <f>N18-N27</f>
        <v>42858859</v>
      </c>
      <c r="Q29" s="50">
        <f>Q18-Q27</f>
        <v>29252544</v>
      </c>
    </row>
    <row r="30" spans="1:17" ht="20.100000000000001" customHeight="1">
      <c r="A30" s="116" t="s">
        <v>103</v>
      </c>
      <c r="B30" s="117"/>
      <c r="C30" s="117"/>
      <c r="D30" s="50">
        <v>-1177527</v>
      </c>
      <c r="E30" s="118"/>
      <c r="F30" s="50">
        <v>-1423565</v>
      </c>
      <c r="G30" s="118"/>
      <c r="H30" s="50">
        <v>0</v>
      </c>
      <c r="I30" s="118"/>
      <c r="J30" s="50">
        <v>0</v>
      </c>
      <c r="N30" s="50">
        <v>-2874561</v>
      </c>
      <c r="Q30" s="50">
        <v>0</v>
      </c>
    </row>
    <row r="31" spans="1:17" ht="20.100000000000001" customHeight="1">
      <c r="A31" s="116" t="s">
        <v>82</v>
      </c>
      <c r="B31" s="117"/>
      <c r="C31" s="117"/>
      <c r="D31" s="51">
        <v>-157613</v>
      </c>
      <c r="E31" s="118"/>
      <c r="F31" s="51">
        <v>-154874</v>
      </c>
      <c r="G31" s="50"/>
      <c r="H31" s="51">
        <v>-157613</v>
      </c>
      <c r="I31" s="50"/>
      <c r="J31" s="51">
        <v>-153906</v>
      </c>
      <c r="N31" s="51">
        <f>-348270</f>
        <v>-348270</v>
      </c>
      <c r="Q31" s="51">
        <f>-348270</f>
        <v>-348270</v>
      </c>
    </row>
    <row r="32" spans="1:17" ht="6" customHeight="1">
      <c r="A32" s="119"/>
      <c r="B32" s="117"/>
      <c r="C32" s="117"/>
      <c r="D32" s="50"/>
      <c r="E32" s="118"/>
      <c r="F32" s="50"/>
      <c r="G32" s="118"/>
      <c r="H32" s="50"/>
      <c r="I32" s="118"/>
      <c r="J32" s="50"/>
      <c r="N32" s="50"/>
      <c r="Q32" s="50"/>
    </row>
    <row r="33" spans="1:17" ht="20.100000000000001" customHeight="1">
      <c r="A33" s="119" t="s">
        <v>83</v>
      </c>
      <c r="B33" s="117"/>
      <c r="C33" s="117"/>
      <c r="D33" s="53">
        <f>D29+D31+D30</f>
        <v>22654170</v>
      </c>
      <c r="E33" s="118"/>
      <c r="F33" s="53">
        <f>F29+F31+F30</f>
        <v>19063063</v>
      </c>
      <c r="G33" s="118"/>
      <c r="H33" s="53">
        <f>H29+H31+H30</f>
        <v>12385969</v>
      </c>
      <c r="I33" s="118"/>
      <c r="J33" s="53">
        <f>J29+J31+J30</f>
        <v>15352263</v>
      </c>
      <c r="N33" s="53">
        <f>N29+N31+N30</f>
        <v>39636028</v>
      </c>
      <c r="Q33" s="53">
        <f>Q29+Q31+Q30</f>
        <v>28904274</v>
      </c>
    </row>
    <row r="34" spans="1:17" ht="20.100000000000001" customHeight="1">
      <c r="A34" s="116" t="s">
        <v>177</v>
      </c>
      <c r="B34" s="117">
        <v>15</v>
      </c>
      <c r="C34" s="117"/>
      <c r="D34" s="51">
        <v>-4860134</v>
      </c>
      <c r="E34" s="118"/>
      <c r="F34" s="51">
        <v>-4550821</v>
      </c>
      <c r="G34" s="118"/>
      <c r="H34" s="51">
        <v>-2532863</v>
      </c>
      <c r="I34" s="118"/>
      <c r="J34" s="51">
        <v>-2889205</v>
      </c>
      <c r="N34" s="51">
        <v>-8959724</v>
      </c>
      <c r="Q34" s="51">
        <v>-4900127</v>
      </c>
    </row>
    <row r="35" spans="1:17" ht="6" customHeight="1">
      <c r="A35" s="116"/>
      <c r="B35" s="117"/>
      <c r="C35" s="117"/>
      <c r="D35" s="50"/>
      <c r="E35" s="118"/>
      <c r="F35" s="50"/>
      <c r="G35" s="118"/>
      <c r="H35" s="50"/>
      <c r="I35" s="118"/>
      <c r="J35" s="50"/>
      <c r="N35" s="50"/>
      <c r="Q35" s="50"/>
    </row>
    <row r="36" spans="1:17" ht="20.100000000000001" customHeight="1" thickBot="1">
      <c r="A36" s="127" t="s">
        <v>84</v>
      </c>
      <c r="B36" s="117"/>
      <c r="C36" s="117"/>
      <c r="D36" s="54">
        <f>SUM(D33:D34)</f>
        <v>17794036</v>
      </c>
      <c r="E36" s="53"/>
      <c r="F36" s="54">
        <f>SUM(F33:F34)</f>
        <v>14512242</v>
      </c>
      <c r="G36" s="53"/>
      <c r="H36" s="54">
        <f>SUM(H33:H34)</f>
        <v>9853106</v>
      </c>
      <c r="I36" s="53"/>
      <c r="J36" s="54">
        <f>SUM(J33:J34)</f>
        <v>12463058</v>
      </c>
      <c r="N36" s="54">
        <f>SUM(N33:N34)</f>
        <v>30676304</v>
      </c>
      <c r="Q36" s="54">
        <f>SUM(Q33:Q34)</f>
        <v>24004147</v>
      </c>
    </row>
    <row r="37" spans="1:17" ht="9.9499999999999993" customHeight="1" thickTop="1">
      <c r="A37" s="126"/>
      <c r="B37" s="117"/>
      <c r="C37" s="117"/>
      <c r="D37" s="53"/>
      <c r="E37" s="118"/>
      <c r="F37" s="53"/>
      <c r="G37" s="118"/>
      <c r="H37" s="53"/>
      <c r="I37" s="118"/>
      <c r="J37" s="53"/>
      <c r="N37" s="53"/>
      <c r="Q37" s="53"/>
    </row>
    <row r="38" spans="1:17" s="133" customFormat="1" ht="20.100000000000001" customHeight="1">
      <c r="A38" s="128" t="s">
        <v>85</v>
      </c>
      <c r="B38" s="129"/>
      <c r="C38" s="129"/>
      <c r="D38" s="130"/>
      <c r="E38" s="131"/>
      <c r="F38" s="132"/>
      <c r="G38" s="131"/>
      <c r="H38" s="55"/>
      <c r="I38" s="131"/>
      <c r="J38" s="55"/>
      <c r="N38" s="132"/>
      <c r="Q38" s="55"/>
    </row>
    <row r="39" spans="1:17" s="133" customFormat="1" ht="20.100000000000001" customHeight="1">
      <c r="A39" s="134" t="s">
        <v>92</v>
      </c>
      <c r="B39" s="129"/>
      <c r="C39" s="129"/>
      <c r="D39" s="50"/>
      <c r="E39" s="131"/>
      <c r="F39" s="50"/>
      <c r="G39" s="135"/>
      <c r="H39" s="50"/>
      <c r="I39" s="135"/>
      <c r="J39" s="50"/>
      <c r="N39" s="55"/>
      <c r="Q39" s="55"/>
    </row>
    <row r="40" spans="1:17" s="133" customFormat="1" ht="20.100000000000001" customHeight="1">
      <c r="A40" s="134" t="s">
        <v>87</v>
      </c>
      <c r="B40" s="129"/>
      <c r="C40" s="129"/>
      <c r="D40" s="50"/>
      <c r="E40" s="131"/>
      <c r="F40" s="50"/>
      <c r="G40" s="135"/>
      <c r="H40" s="50"/>
      <c r="I40" s="135"/>
      <c r="J40" s="50"/>
      <c r="N40" s="55"/>
      <c r="Q40" s="55"/>
    </row>
    <row r="41" spans="1:17" s="133" customFormat="1" ht="20.100000000000001" customHeight="1">
      <c r="A41" s="136" t="s">
        <v>93</v>
      </c>
      <c r="B41" s="129"/>
      <c r="C41" s="129"/>
      <c r="D41" s="50">
        <v>99566</v>
      </c>
      <c r="E41" s="131"/>
      <c r="F41" s="50">
        <v>-854683</v>
      </c>
      <c r="G41" s="135"/>
      <c r="H41" s="50">
        <v>0</v>
      </c>
      <c r="I41" s="135"/>
      <c r="J41" s="50">
        <v>0</v>
      </c>
      <c r="N41" s="50">
        <v>-84565</v>
      </c>
      <c r="Q41" s="50">
        <v>0</v>
      </c>
    </row>
    <row r="42" spans="1:17" s="133" customFormat="1" ht="20.100000000000001" customHeight="1">
      <c r="A42" s="136" t="s">
        <v>94</v>
      </c>
      <c r="B42" s="129"/>
      <c r="C42" s="129"/>
      <c r="D42" s="50"/>
      <c r="E42" s="131"/>
      <c r="F42" s="50"/>
      <c r="G42" s="135"/>
      <c r="H42" s="50"/>
      <c r="I42" s="135"/>
      <c r="J42" s="50"/>
      <c r="N42" s="50"/>
      <c r="Q42" s="50"/>
    </row>
    <row r="43" spans="1:17" s="133" customFormat="1" ht="20.100000000000001" customHeight="1">
      <c r="A43" s="136" t="s">
        <v>95</v>
      </c>
      <c r="B43" s="129"/>
      <c r="C43" s="129"/>
      <c r="D43" s="50">
        <v>-164696</v>
      </c>
      <c r="E43" s="131"/>
      <c r="F43" s="50">
        <v>112564</v>
      </c>
      <c r="G43" s="135"/>
      <c r="H43" s="50">
        <v>-165520</v>
      </c>
      <c r="I43" s="135"/>
      <c r="J43" s="50">
        <v>104700</v>
      </c>
      <c r="N43" s="50">
        <v>661367</v>
      </c>
      <c r="Q43" s="50">
        <v>664176</v>
      </c>
    </row>
    <row r="44" spans="1:17" s="133" customFormat="1" ht="20.100000000000001" customHeight="1">
      <c r="A44" s="136" t="s">
        <v>96</v>
      </c>
      <c r="B44" s="129"/>
      <c r="C44" s="129"/>
      <c r="D44" s="55"/>
      <c r="E44" s="131"/>
      <c r="F44" s="55"/>
      <c r="G44" s="135"/>
      <c r="H44" s="57"/>
      <c r="I44" s="135"/>
      <c r="J44" s="57"/>
      <c r="N44" s="55"/>
      <c r="Q44" s="57"/>
    </row>
    <row r="45" spans="1:17" s="133" customFormat="1" ht="20.100000000000001" customHeight="1">
      <c r="A45" s="136" t="s">
        <v>97</v>
      </c>
      <c r="B45" s="129"/>
      <c r="C45" s="129"/>
      <c r="D45" s="50">
        <v>32939</v>
      </c>
      <c r="E45" s="60"/>
      <c r="F45" s="50">
        <v>-22513</v>
      </c>
      <c r="G45" s="60"/>
      <c r="H45" s="50">
        <v>33104</v>
      </c>
      <c r="I45" s="137"/>
      <c r="J45" s="138">
        <v>-20940.000000000004</v>
      </c>
      <c r="N45" s="55">
        <v>-132273</v>
      </c>
      <c r="Q45" s="138">
        <v>-132835</v>
      </c>
    </row>
    <row r="46" spans="1:17" ht="6" customHeight="1">
      <c r="A46" s="116"/>
      <c r="B46" s="129"/>
      <c r="C46" s="117"/>
      <c r="D46" s="58"/>
      <c r="E46" s="59"/>
      <c r="F46" s="58"/>
      <c r="G46" s="59"/>
      <c r="H46" s="58"/>
      <c r="I46" s="59"/>
      <c r="J46" s="58"/>
      <c r="N46" s="58"/>
      <c r="Q46" s="58"/>
    </row>
    <row r="47" spans="1:17" ht="20.100000000000001" customHeight="1">
      <c r="A47" s="116" t="s">
        <v>98</v>
      </c>
      <c r="B47" s="129"/>
      <c r="C47" s="117"/>
      <c r="D47" s="59"/>
      <c r="E47" s="59"/>
      <c r="F47" s="59"/>
      <c r="G47" s="59"/>
      <c r="H47" s="59"/>
      <c r="I47" s="59"/>
      <c r="J47" s="59"/>
      <c r="N47" s="59"/>
      <c r="Q47" s="59"/>
    </row>
    <row r="48" spans="1:17" s="133" customFormat="1" ht="20.100000000000001" customHeight="1">
      <c r="A48" s="139" t="s">
        <v>87</v>
      </c>
      <c r="B48" s="129"/>
      <c r="C48" s="129"/>
      <c r="D48" s="60">
        <f>SUM(D41:D45)</f>
        <v>-32191</v>
      </c>
      <c r="E48" s="60"/>
      <c r="F48" s="60">
        <v>-764632</v>
      </c>
      <c r="G48" s="60"/>
      <c r="H48" s="50">
        <f>SUM(H41:H45)</f>
        <v>-132416</v>
      </c>
      <c r="I48" s="60"/>
      <c r="J48" s="60">
        <v>83760</v>
      </c>
      <c r="N48" s="60">
        <f>SUM(N41:N45)</f>
        <v>444529</v>
      </c>
      <c r="Q48" s="60">
        <f>SUM(Q41:Q45)</f>
        <v>531341</v>
      </c>
    </row>
    <row r="49" spans="1:17" ht="6" customHeight="1">
      <c r="A49" s="116"/>
      <c r="B49" s="129"/>
      <c r="C49" s="117"/>
      <c r="D49" s="58"/>
      <c r="E49" s="59"/>
      <c r="F49" s="58"/>
      <c r="G49" s="59"/>
      <c r="H49" s="58"/>
      <c r="I49" s="59"/>
      <c r="J49" s="58"/>
      <c r="N49" s="58"/>
      <c r="Q49" s="58"/>
    </row>
    <row r="50" spans="1:17" ht="20.100000000000001" customHeight="1">
      <c r="A50" s="128" t="s">
        <v>99</v>
      </c>
      <c r="B50" s="129"/>
      <c r="C50" s="117"/>
      <c r="D50" s="60">
        <f>SUM(D48)</f>
        <v>-32191</v>
      </c>
      <c r="E50" s="60"/>
      <c r="F50" s="60">
        <f>SUM(F48)</f>
        <v>-764632</v>
      </c>
      <c r="G50" s="60"/>
      <c r="H50" s="60">
        <f>SUM(H48)</f>
        <v>-132416</v>
      </c>
      <c r="I50" s="60"/>
      <c r="J50" s="60">
        <f>SUM(J48)</f>
        <v>83760</v>
      </c>
      <c r="N50" s="60">
        <f>+N48</f>
        <v>444529</v>
      </c>
      <c r="Q50" s="60">
        <f>+Q48</f>
        <v>531341</v>
      </c>
    </row>
    <row r="51" spans="1:17" ht="6" customHeight="1">
      <c r="A51" s="116"/>
      <c r="B51" s="129"/>
      <c r="C51" s="117"/>
      <c r="D51" s="58"/>
      <c r="E51" s="59"/>
      <c r="F51" s="58"/>
      <c r="G51" s="59"/>
      <c r="H51" s="58"/>
      <c r="I51" s="59"/>
      <c r="J51" s="58"/>
      <c r="N51" s="58"/>
      <c r="Q51" s="58"/>
    </row>
    <row r="52" spans="1:17" s="133" customFormat="1" ht="20.100000000000001" customHeight="1" thickBot="1">
      <c r="A52" s="128" t="s">
        <v>100</v>
      </c>
      <c r="B52" s="129"/>
      <c r="C52" s="129"/>
      <c r="D52" s="61">
        <f>D36+D50</f>
        <v>17761845</v>
      </c>
      <c r="E52" s="60"/>
      <c r="F52" s="61">
        <f>F36+F50</f>
        <v>13747610</v>
      </c>
      <c r="G52" s="60"/>
      <c r="H52" s="61">
        <f>H36+H50</f>
        <v>9720690</v>
      </c>
      <c r="I52" s="60"/>
      <c r="J52" s="61">
        <f>J36+J50</f>
        <v>12546818</v>
      </c>
      <c r="N52" s="61">
        <f>N48+N36</f>
        <v>31120833</v>
      </c>
      <c r="Q52" s="61">
        <f>Q48+Q36</f>
        <v>24535488</v>
      </c>
    </row>
    <row r="53" spans="1:17" s="133" customFormat="1" ht="9.9499999999999993" customHeight="1" thickTop="1">
      <c r="A53" s="128"/>
      <c r="B53" s="129"/>
      <c r="C53" s="129"/>
      <c r="D53" s="55"/>
      <c r="E53" s="131"/>
      <c r="F53" s="55"/>
      <c r="G53" s="131"/>
      <c r="H53" s="55"/>
      <c r="I53" s="131"/>
      <c r="J53" s="55"/>
      <c r="N53" s="55"/>
      <c r="Q53" s="55"/>
    </row>
    <row r="54" spans="1:17" ht="20.100000000000001" customHeight="1">
      <c r="A54" s="140" t="s">
        <v>101</v>
      </c>
      <c r="B54" s="141"/>
      <c r="C54" s="142"/>
      <c r="D54" s="62"/>
      <c r="E54" s="131"/>
      <c r="F54" s="62"/>
      <c r="G54" s="131"/>
      <c r="H54" s="62"/>
      <c r="I54" s="131"/>
      <c r="J54" s="62"/>
      <c r="L54" s="143"/>
      <c r="N54" s="62"/>
      <c r="Q54" s="62"/>
    </row>
    <row r="55" spans="1:17" ht="6" customHeight="1">
      <c r="A55" s="119"/>
      <c r="B55" s="117"/>
      <c r="C55" s="120"/>
      <c r="D55" s="46"/>
      <c r="E55" s="121"/>
      <c r="F55" s="46"/>
      <c r="G55" s="121"/>
      <c r="H55" s="46"/>
      <c r="I55" s="121"/>
      <c r="J55" s="46"/>
      <c r="N55" s="46"/>
      <c r="Q55" s="46"/>
    </row>
    <row r="56" spans="1:17" ht="20.100000000000001" customHeight="1" thickBot="1">
      <c r="A56" s="144" t="s">
        <v>102</v>
      </c>
      <c r="B56" s="141">
        <v>16</v>
      </c>
      <c r="C56" s="145"/>
      <c r="D56" s="10">
        <f>D36/450000000</f>
        <v>3.9542302222222221E-2</v>
      </c>
      <c r="E56" s="146"/>
      <c r="F56" s="10">
        <f>F36/450000000</f>
        <v>3.2249426666666664E-2</v>
      </c>
      <c r="G56" s="146"/>
      <c r="H56" s="10">
        <f>H36/450000000</f>
        <v>2.1895791111111111E-2</v>
      </c>
      <c r="I56" s="146"/>
      <c r="J56" s="10">
        <f>J36/450000000</f>
        <v>2.7695684444444445E-2</v>
      </c>
      <c r="N56" s="10">
        <f>N36/450000000</f>
        <v>6.8169564444444442E-2</v>
      </c>
      <c r="Q56" s="10">
        <f>Q36/450000000</f>
        <v>5.334254888888889E-2</v>
      </c>
    </row>
    <row r="57" spans="1:17" s="133" customFormat="1" ht="20.100000000000001" customHeight="1" thickTop="1">
      <c r="A57" s="139"/>
      <c r="B57" s="129"/>
      <c r="C57" s="129"/>
      <c r="D57" s="55"/>
      <c r="E57" s="131"/>
      <c r="F57" s="55"/>
      <c r="G57" s="131"/>
      <c r="H57" s="55"/>
      <c r="I57" s="131"/>
      <c r="J57" s="55"/>
    </row>
    <row r="58" spans="1:17" s="133" customFormat="1" ht="20.100000000000001" customHeight="1">
      <c r="A58" s="139"/>
      <c r="B58" s="129"/>
      <c r="C58" s="129"/>
      <c r="D58" s="55"/>
      <c r="E58" s="131"/>
      <c r="F58" s="55"/>
      <c r="G58" s="131"/>
      <c r="H58" s="55"/>
      <c r="I58" s="131"/>
      <c r="J58" s="55"/>
    </row>
    <row r="59" spans="1:17" ht="21.95" customHeight="1">
      <c r="A59" s="207" t="s">
        <v>34</v>
      </c>
      <c r="B59" s="207"/>
      <c r="C59" s="207"/>
      <c r="D59" s="207"/>
      <c r="E59" s="207"/>
      <c r="F59" s="207"/>
      <c r="G59" s="207"/>
      <c r="H59" s="207"/>
      <c r="I59" s="207"/>
      <c r="J59" s="207"/>
    </row>
    <row r="60" spans="1:17" s="63" customFormat="1" ht="18.95" customHeight="1">
      <c r="B60" s="74"/>
      <c r="C60" s="74"/>
    </row>
    <row r="61" spans="1:17" s="63" customFormat="1" ht="18.95" customHeight="1">
      <c r="B61" s="74"/>
      <c r="C61" s="74"/>
      <c r="H61" s="43"/>
      <c r="J61" s="43"/>
    </row>
    <row r="62" spans="1:17" s="63" customFormat="1" ht="18.95" customHeight="1">
      <c r="B62" s="74"/>
      <c r="C62" s="74"/>
      <c r="H62" s="43"/>
      <c r="J62" s="43"/>
    </row>
    <row r="63" spans="1:17" s="63" customFormat="1" ht="18.95" customHeight="1">
      <c r="B63" s="74"/>
      <c r="C63" s="74"/>
      <c r="H63" s="43"/>
      <c r="J63" s="43"/>
    </row>
    <row r="64" spans="1:17" s="63" customFormat="1" ht="18.95" customHeight="1">
      <c r="B64" s="74"/>
      <c r="C64" s="74"/>
      <c r="H64" s="43"/>
      <c r="J64" s="43"/>
      <c r="N64" s="55"/>
      <c r="Q64" s="55"/>
    </row>
    <row r="65" spans="2:17" s="63" customFormat="1" ht="18.95" customHeight="1">
      <c r="B65" s="74"/>
      <c r="C65" s="74"/>
      <c r="H65" s="43"/>
      <c r="J65" s="43"/>
      <c r="N65" s="55"/>
      <c r="Q65" s="55"/>
    </row>
    <row r="66" spans="2:17" s="63" customFormat="1" ht="18.95" customHeight="1">
      <c r="B66" s="74"/>
      <c r="C66" s="74"/>
      <c r="H66" s="43"/>
      <c r="J66" s="43"/>
      <c r="N66" s="55"/>
      <c r="Q66" s="55"/>
    </row>
    <row r="67" spans="2:17" s="63" customFormat="1" ht="18.95" customHeight="1">
      <c r="B67" s="74"/>
      <c r="C67" s="74"/>
      <c r="H67" s="43"/>
      <c r="J67" s="43"/>
    </row>
    <row r="68" spans="2:17" s="63" customFormat="1" ht="18.95" customHeight="1">
      <c r="B68" s="74"/>
      <c r="C68" s="74"/>
      <c r="H68" s="43"/>
      <c r="J68" s="43"/>
    </row>
    <row r="69" spans="2:17" s="63" customFormat="1" ht="18.95" customHeight="1">
      <c r="B69" s="74"/>
      <c r="C69" s="74"/>
      <c r="H69" s="43"/>
      <c r="J69" s="43"/>
      <c r="Q69" s="43"/>
    </row>
    <row r="70" spans="2:17" s="63" customFormat="1" ht="18.95" customHeight="1">
      <c r="B70" s="74"/>
      <c r="C70" s="74"/>
      <c r="H70" s="43"/>
      <c r="J70" s="43"/>
      <c r="N70" s="147"/>
      <c r="Q70" s="43"/>
    </row>
    <row r="71" spans="2:17" s="63" customFormat="1" ht="18.95" customHeight="1">
      <c r="B71" s="74"/>
      <c r="C71" s="74"/>
      <c r="H71" s="43"/>
      <c r="J71" s="43"/>
      <c r="Q71" s="43"/>
    </row>
    <row r="72" spans="2:17" s="63" customFormat="1" ht="18.95" customHeight="1">
      <c r="B72" s="74"/>
      <c r="C72" s="74"/>
      <c r="H72" s="43"/>
      <c r="J72" s="43"/>
      <c r="Q72" s="43"/>
    </row>
    <row r="73" spans="2:17" s="63" customFormat="1" ht="18.95" customHeight="1">
      <c r="B73" s="74"/>
      <c r="C73" s="74"/>
      <c r="H73" s="43"/>
      <c r="J73" s="43"/>
      <c r="Q73" s="43"/>
    </row>
    <row r="74" spans="2:17" s="63" customFormat="1" ht="18.95" customHeight="1">
      <c r="B74" s="74"/>
      <c r="C74" s="74"/>
      <c r="H74" s="43"/>
      <c r="J74" s="43"/>
      <c r="Q74" s="43"/>
    </row>
    <row r="75" spans="2:17" s="63" customFormat="1" ht="18.95" customHeight="1">
      <c r="B75" s="74"/>
      <c r="C75" s="74"/>
      <c r="H75" s="43"/>
      <c r="J75" s="43"/>
      <c r="Q75" s="43"/>
    </row>
    <row r="76" spans="2:17" s="63" customFormat="1" ht="18.95" customHeight="1">
      <c r="B76" s="74"/>
      <c r="C76" s="74"/>
      <c r="H76" s="43"/>
      <c r="J76" s="43"/>
      <c r="Q76" s="43"/>
    </row>
    <row r="77" spans="2:17" s="63" customFormat="1" ht="18.95" customHeight="1">
      <c r="B77" s="74"/>
      <c r="C77" s="74"/>
      <c r="H77" s="43"/>
      <c r="J77" s="43"/>
      <c r="Q77" s="43"/>
    </row>
    <row r="78" spans="2:17" s="63" customFormat="1" ht="18.95" customHeight="1">
      <c r="B78" s="74"/>
      <c r="C78" s="74"/>
      <c r="H78" s="43"/>
      <c r="J78" s="43"/>
      <c r="Q78" s="43"/>
    </row>
    <row r="79" spans="2:17" s="63" customFormat="1" ht="18.95" customHeight="1">
      <c r="B79" s="74"/>
      <c r="C79" s="74"/>
      <c r="H79" s="43"/>
      <c r="J79" s="43"/>
      <c r="Q79" s="43"/>
    </row>
    <row r="80" spans="2:17" s="63" customFormat="1" ht="18.95" customHeight="1">
      <c r="B80" s="74"/>
      <c r="C80" s="74"/>
      <c r="H80" s="43"/>
      <c r="J80" s="43"/>
      <c r="Q80" s="43"/>
    </row>
  </sheetData>
  <mergeCells count="3">
    <mergeCell ref="D5:F5"/>
    <mergeCell ref="H5:J5"/>
    <mergeCell ref="A59:J59"/>
  </mergeCells>
  <pageMargins left="0.9" right="0.5" top="0.5" bottom="0.6" header="0.49" footer="0.4"/>
  <pageSetup paperSize="9" scale="80" firstPageNumber="4" fitToHeight="0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706F1-520E-478D-9433-FC8996C77939}">
  <dimension ref="A1:P89"/>
  <sheetViews>
    <sheetView topLeftCell="A27" zoomScaleNormal="100" zoomScaleSheetLayoutView="106" workbookViewId="0">
      <selection activeCell="O8" sqref="O8"/>
    </sheetView>
  </sheetViews>
  <sheetFormatPr defaultColWidth="8.42578125" defaultRowHeight="18.75" customHeight="1"/>
  <cols>
    <col min="1" max="1" width="39.85546875" style="101" customWidth="1"/>
    <col min="2" max="2" width="7.85546875" style="74" customWidth="1"/>
    <col min="3" max="3" width="1" style="74" customWidth="1"/>
    <col min="4" max="4" width="14.7109375" style="63" customWidth="1"/>
    <col min="5" max="5" width="1" style="63" customWidth="1"/>
    <col min="6" max="6" width="14.7109375" style="63" customWidth="1"/>
    <col min="7" max="7" width="1" style="63" customWidth="1"/>
    <col min="8" max="8" width="14.7109375" style="43" customWidth="1"/>
    <col min="9" max="9" width="1" style="63" customWidth="1"/>
    <col min="10" max="10" width="14.7109375" style="43" customWidth="1"/>
    <col min="11" max="11" width="8.42578125" style="101"/>
    <col min="12" max="12" width="9.85546875" style="101" bestFit="1" customWidth="1"/>
    <col min="13" max="13" width="8.42578125" style="101"/>
    <col min="14" max="14" width="9.85546875" style="101" bestFit="1" customWidth="1"/>
    <col min="15" max="16384" width="8.42578125" style="101"/>
  </cols>
  <sheetData>
    <row r="1" spans="1:16" ht="18.75" customHeight="1">
      <c r="A1" s="9" t="s">
        <v>67</v>
      </c>
    </row>
    <row r="2" spans="1:16" ht="18.75" customHeight="1">
      <c r="A2" s="83" t="s">
        <v>68</v>
      </c>
    </row>
    <row r="3" spans="1:16" ht="18.75" customHeight="1">
      <c r="A3" s="113" t="s">
        <v>173</v>
      </c>
      <c r="B3" s="114"/>
      <c r="C3" s="114"/>
      <c r="D3" s="115"/>
      <c r="E3" s="115"/>
      <c r="F3" s="115"/>
      <c r="G3" s="115"/>
      <c r="H3" s="44"/>
      <c r="I3" s="115"/>
      <c r="J3" s="44"/>
    </row>
    <row r="4" spans="1:16" ht="16.5" customHeight="1">
      <c r="A4" s="119"/>
      <c r="B4" s="117"/>
      <c r="C4" s="120"/>
      <c r="D4" s="45"/>
      <c r="E4" s="46"/>
      <c r="F4" s="45"/>
      <c r="G4" s="46"/>
      <c r="H4" s="45"/>
      <c r="I4" s="46"/>
      <c r="J4" s="45"/>
    </row>
    <row r="5" spans="1:16" ht="17.100000000000001" customHeight="1">
      <c r="A5" s="119"/>
      <c r="B5" s="117"/>
      <c r="C5" s="120"/>
      <c r="D5" s="206" t="s">
        <v>2</v>
      </c>
      <c r="E5" s="206"/>
      <c r="F5" s="206"/>
      <c r="G5" s="121"/>
      <c r="H5" s="206" t="s">
        <v>3</v>
      </c>
      <c r="I5" s="206"/>
      <c r="J5" s="206"/>
    </row>
    <row r="6" spans="1:16" ht="17.100000000000001" customHeight="1">
      <c r="A6" s="119"/>
      <c r="B6" s="117"/>
      <c r="C6" s="120"/>
      <c r="D6" s="46" t="s">
        <v>4</v>
      </c>
      <c r="E6" s="121"/>
      <c r="F6" s="46" t="s">
        <v>4</v>
      </c>
      <c r="G6" s="59"/>
      <c r="H6" s="46" t="s">
        <v>4</v>
      </c>
      <c r="I6" s="121"/>
      <c r="J6" s="46" t="s">
        <v>4</v>
      </c>
    </row>
    <row r="7" spans="1:16" ht="17.100000000000001" customHeight="1">
      <c r="A7" s="119"/>
      <c r="B7" s="117"/>
      <c r="C7" s="120"/>
      <c r="D7" s="45" t="s">
        <v>169</v>
      </c>
      <c r="E7" s="46"/>
      <c r="F7" s="45" t="s">
        <v>169</v>
      </c>
      <c r="G7" s="46"/>
      <c r="H7" s="45" t="s">
        <v>169</v>
      </c>
      <c r="I7" s="46"/>
      <c r="J7" s="45" t="s">
        <v>169</v>
      </c>
    </row>
    <row r="8" spans="1:16" ht="17.100000000000001" customHeight="1">
      <c r="A8" s="119"/>
      <c r="B8" s="120"/>
      <c r="C8" s="120"/>
      <c r="D8" s="47" t="s">
        <v>7</v>
      </c>
      <c r="E8" s="47"/>
      <c r="F8" s="47" t="s">
        <v>8</v>
      </c>
      <c r="G8" s="122"/>
      <c r="H8" s="47" t="s">
        <v>7</v>
      </c>
      <c r="I8" s="47"/>
      <c r="J8" s="47" t="s">
        <v>8</v>
      </c>
    </row>
    <row r="9" spans="1:16" ht="17.100000000000001" customHeight="1">
      <c r="A9" s="119"/>
      <c r="B9" s="123" t="s">
        <v>9</v>
      </c>
      <c r="C9" s="120"/>
      <c r="D9" s="48" t="s">
        <v>10</v>
      </c>
      <c r="E9" s="124"/>
      <c r="F9" s="48" t="s">
        <v>10</v>
      </c>
      <c r="G9" s="121"/>
      <c r="H9" s="48" t="s">
        <v>10</v>
      </c>
      <c r="I9" s="124"/>
      <c r="J9" s="48" t="s">
        <v>10</v>
      </c>
    </row>
    <row r="10" spans="1:16" ht="6.95" customHeight="1">
      <c r="A10" s="119"/>
      <c r="B10" s="120"/>
      <c r="C10" s="120"/>
      <c r="D10" s="118"/>
      <c r="E10" s="118"/>
      <c r="F10" s="118"/>
      <c r="G10" s="118"/>
      <c r="H10" s="49"/>
      <c r="I10" s="121"/>
      <c r="J10" s="49"/>
    </row>
    <row r="11" spans="1:16" ht="17.100000000000001" customHeight="1">
      <c r="A11" s="119" t="s">
        <v>69</v>
      </c>
      <c r="B11" s="120"/>
      <c r="C11" s="117"/>
      <c r="D11" s="118"/>
      <c r="E11" s="118"/>
      <c r="F11" s="118"/>
      <c r="G11" s="118"/>
      <c r="H11" s="49"/>
      <c r="I11" s="118"/>
      <c r="J11" s="49"/>
    </row>
    <row r="12" spans="1:16" ht="6" customHeight="1">
      <c r="A12" s="125"/>
      <c r="B12" s="120"/>
      <c r="C12" s="117"/>
      <c r="D12" s="53"/>
      <c r="E12" s="118"/>
      <c r="F12" s="53"/>
      <c r="G12" s="118"/>
      <c r="H12" s="50"/>
      <c r="I12" s="118"/>
      <c r="J12" s="50"/>
    </row>
    <row r="13" spans="1:16" ht="17.100000000000001" customHeight="1">
      <c r="A13" s="220" t="s">
        <v>70</v>
      </c>
      <c r="B13" s="120"/>
      <c r="C13" s="117"/>
      <c r="D13" s="50">
        <v>450503684</v>
      </c>
      <c r="E13" s="50"/>
      <c r="F13" s="50">
        <v>385867506</v>
      </c>
      <c r="G13" s="50"/>
      <c r="H13" s="50">
        <v>190767828</v>
      </c>
      <c r="I13" s="50"/>
      <c r="J13" s="50">
        <v>187233355</v>
      </c>
      <c r="L13" s="143"/>
      <c r="M13" s="143"/>
      <c r="N13" s="143"/>
      <c r="O13" s="143"/>
      <c r="P13" s="148"/>
    </row>
    <row r="14" spans="1:16" ht="17.100000000000001" customHeight="1">
      <c r="A14" s="220" t="s">
        <v>71</v>
      </c>
      <c r="B14" s="120"/>
      <c r="C14" s="117"/>
      <c r="D14" s="50">
        <v>5089746</v>
      </c>
      <c r="E14" s="50"/>
      <c r="F14" s="50">
        <v>5844906</v>
      </c>
      <c r="G14" s="50"/>
      <c r="H14" s="50">
        <v>4956399</v>
      </c>
      <c r="I14" s="50"/>
      <c r="J14" s="50">
        <v>5135352</v>
      </c>
      <c r="L14" s="143"/>
    </row>
    <row r="15" spans="1:16" ht="17.100000000000001" customHeight="1">
      <c r="A15" s="220" t="s">
        <v>72</v>
      </c>
      <c r="B15" s="120"/>
      <c r="C15" s="117"/>
      <c r="D15" s="50">
        <v>0</v>
      </c>
      <c r="E15" s="50"/>
      <c r="F15" s="50">
        <v>0</v>
      </c>
      <c r="G15" s="50"/>
      <c r="H15" s="50">
        <v>6019948</v>
      </c>
      <c r="I15" s="50"/>
      <c r="J15" s="50">
        <v>9429958</v>
      </c>
      <c r="L15" s="143"/>
    </row>
    <row r="16" spans="1:16" ht="17.100000000000001" customHeight="1">
      <c r="A16" s="220" t="s">
        <v>73</v>
      </c>
      <c r="B16" s="117"/>
      <c r="C16" s="117"/>
      <c r="D16" s="51">
        <v>3333025</v>
      </c>
      <c r="E16" s="50"/>
      <c r="F16" s="51">
        <v>2415843</v>
      </c>
      <c r="G16" s="50"/>
      <c r="H16" s="51">
        <v>398256</v>
      </c>
      <c r="I16" s="50"/>
      <c r="J16" s="51">
        <v>559035</v>
      </c>
      <c r="L16" s="143"/>
    </row>
    <row r="17" spans="1:14" ht="6" customHeight="1">
      <c r="A17" s="125"/>
      <c r="B17" s="120"/>
      <c r="C17" s="117"/>
      <c r="D17" s="50"/>
      <c r="E17" s="118"/>
      <c r="F17" s="50"/>
      <c r="G17" s="118"/>
      <c r="H17" s="50"/>
      <c r="I17" s="118"/>
      <c r="J17" s="50"/>
      <c r="L17" s="143"/>
    </row>
    <row r="18" spans="1:14" ht="17.100000000000001" customHeight="1">
      <c r="A18" s="126" t="s">
        <v>74</v>
      </c>
      <c r="B18" s="120"/>
      <c r="C18" s="117"/>
      <c r="D18" s="52">
        <f>SUM(D13:D16)</f>
        <v>458926455</v>
      </c>
      <c r="E18" s="53"/>
      <c r="F18" s="52">
        <f>SUM(F13:F16)</f>
        <v>394128255</v>
      </c>
      <c r="G18" s="53"/>
      <c r="H18" s="52">
        <f>SUM(H13:H16)</f>
        <v>202142431</v>
      </c>
      <c r="I18" s="53"/>
      <c r="J18" s="52">
        <f>SUM(J13:J16)</f>
        <v>202357700</v>
      </c>
      <c r="L18" s="143"/>
    </row>
    <row r="19" spans="1:14" ht="8.1" customHeight="1">
      <c r="A19" s="126"/>
      <c r="B19" s="117"/>
      <c r="C19" s="117"/>
      <c r="D19" s="50"/>
      <c r="E19" s="118"/>
      <c r="F19" s="50"/>
      <c r="G19" s="118"/>
      <c r="H19" s="50"/>
      <c r="I19" s="118"/>
      <c r="J19" s="50"/>
      <c r="L19" s="143"/>
    </row>
    <row r="20" spans="1:14" ht="17.100000000000001" customHeight="1">
      <c r="A20" s="126" t="s">
        <v>75</v>
      </c>
      <c r="B20" s="117"/>
      <c r="C20" s="117"/>
      <c r="D20" s="50"/>
      <c r="E20" s="118"/>
      <c r="F20" s="50"/>
      <c r="G20" s="118"/>
      <c r="H20" s="50"/>
      <c r="I20" s="118"/>
      <c r="J20" s="50"/>
      <c r="L20" s="143"/>
    </row>
    <row r="21" spans="1:14" ht="6" customHeight="1">
      <c r="A21" s="126"/>
      <c r="B21" s="117"/>
      <c r="C21" s="117"/>
      <c r="D21" s="50"/>
      <c r="E21" s="118"/>
      <c r="F21" s="50"/>
      <c r="G21" s="118"/>
      <c r="H21" s="50"/>
      <c r="I21" s="118"/>
      <c r="J21" s="50"/>
      <c r="L21" s="143"/>
    </row>
    <row r="22" spans="1:14" ht="17.100000000000001" customHeight="1">
      <c r="A22" s="220" t="s">
        <v>76</v>
      </c>
      <c r="B22" s="117"/>
      <c r="C22" s="117"/>
      <c r="D22" s="50">
        <v>254025661</v>
      </c>
      <c r="E22" s="50"/>
      <c r="F22" s="50">
        <v>216053950</v>
      </c>
      <c r="G22" s="50"/>
      <c r="H22" s="50">
        <v>118792810</v>
      </c>
      <c r="I22" s="50"/>
      <c r="J22" s="50">
        <v>107641322</v>
      </c>
      <c r="L22" s="143"/>
    </row>
    <row r="23" spans="1:14" ht="17.100000000000001" customHeight="1">
      <c r="A23" s="220" t="s">
        <v>77</v>
      </c>
      <c r="B23" s="117"/>
      <c r="C23" s="117"/>
      <c r="D23" s="50">
        <v>137468998</v>
      </c>
      <c r="E23" s="50"/>
      <c r="F23" s="50">
        <v>126241066</v>
      </c>
      <c r="G23" s="50"/>
      <c r="H23" s="50">
        <v>42021350</v>
      </c>
      <c r="I23" s="50"/>
      <c r="J23" s="50">
        <v>43302658</v>
      </c>
      <c r="L23" s="143"/>
      <c r="N23" s="143"/>
    </row>
    <row r="24" spans="1:14" ht="17.100000000000001" customHeight="1">
      <c r="A24" s="221" t="s">
        <v>138</v>
      </c>
      <c r="B24" s="117"/>
      <c r="C24" s="117"/>
      <c r="D24" s="50">
        <v>410629</v>
      </c>
      <c r="E24" s="50"/>
      <c r="F24" s="50">
        <v>-224274</v>
      </c>
      <c r="G24" s="50"/>
      <c r="H24" s="50">
        <v>-331081</v>
      </c>
      <c r="I24" s="50"/>
      <c r="J24" s="50">
        <v>-314512</v>
      </c>
      <c r="L24" s="143"/>
    </row>
    <row r="25" spans="1:14" ht="17.100000000000001" customHeight="1">
      <c r="A25" s="221" t="s">
        <v>78</v>
      </c>
      <c r="B25" s="117"/>
      <c r="C25" s="117"/>
      <c r="D25" s="51">
        <v>172998</v>
      </c>
      <c r="E25" s="50"/>
      <c r="F25" s="51">
        <v>-100178</v>
      </c>
      <c r="G25" s="50"/>
      <c r="H25" s="51">
        <v>-136774</v>
      </c>
      <c r="I25" s="50"/>
      <c r="J25" s="51">
        <v>-448184</v>
      </c>
      <c r="L25" s="143"/>
    </row>
    <row r="26" spans="1:14" ht="6" customHeight="1">
      <c r="A26" s="119"/>
      <c r="B26" s="117"/>
      <c r="C26" s="117"/>
      <c r="D26" s="50"/>
      <c r="E26" s="118"/>
      <c r="F26" s="50"/>
      <c r="G26" s="118"/>
      <c r="H26" s="50"/>
      <c r="I26" s="118"/>
      <c r="J26" s="50"/>
      <c r="L26" s="143"/>
    </row>
    <row r="27" spans="1:14" ht="17.100000000000001" customHeight="1">
      <c r="A27" s="119" t="s">
        <v>79</v>
      </c>
      <c r="B27" s="117"/>
      <c r="C27" s="117"/>
      <c r="D27" s="52">
        <f>SUM(D22:D25)</f>
        <v>392078286</v>
      </c>
      <c r="E27" s="53"/>
      <c r="F27" s="52">
        <f>SUM(F22:F25)</f>
        <v>341970564</v>
      </c>
      <c r="G27" s="53"/>
      <c r="H27" s="52">
        <f>SUM(H22:H25)</f>
        <v>160346305</v>
      </c>
      <c r="I27" s="53"/>
      <c r="J27" s="52">
        <f>SUM(J22:J25)</f>
        <v>150181284</v>
      </c>
      <c r="L27" s="143"/>
    </row>
    <row r="28" spans="1:14" ht="8.1" customHeight="1">
      <c r="A28" s="119"/>
      <c r="B28" s="117"/>
      <c r="C28" s="117"/>
      <c r="D28" s="50"/>
      <c r="E28" s="118"/>
      <c r="F28" s="50"/>
      <c r="G28" s="118"/>
      <c r="H28" s="50"/>
      <c r="I28" s="118"/>
      <c r="J28" s="50"/>
    </row>
    <row r="29" spans="1:14" ht="17.100000000000001" customHeight="1">
      <c r="A29" s="119" t="s">
        <v>80</v>
      </c>
      <c r="B29" s="117"/>
      <c r="C29" s="117"/>
      <c r="D29" s="50">
        <f>D18-D27</f>
        <v>66848169</v>
      </c>
      <c r="E29" s="118"/>
      <c r="F29" s="50">
        <f>F18-F27</f>
        <v>52157691</v>
      </c>
      <c r="G29" s="118"/>
      <c r="H29" s="50">
        <f>H18-H27</f>
        <v>41796126</v>
      </c>
      <c r="I29" s="118"/>
      <c r="J29" s="50">
        <f>J18-J27</f>
        <v>52176416</v>
      </c>
      <c r="L29" s="143"/>
    </row>
    <row r="30" spans="1:14" ht="17.100000000000001" customHeight="1">
      <c r="A30" s="116" t="s">
        <v>103</v>
      </c>
      <c r="B30" s="117">
        <v>9</v>
      </c>
      <c r="C30" s="117"/>
      <c r="D30" s="50">
        <v>-4052088</v>
      </c>
      <c r="E30" s="118"/>
      <c r="F30" s="50">
        <v>-2429811</v>
      </c>
      <c r="G30" s="118"/>
      <c r="H30" s="50">
        <v>0</v>
      </c>
      <c r="I30" s="118"/>
      <c r="J30" s="50">
        <v>0</v>
      </c>
    </row>
    <row r="31" spans="1:14" ht="17.100000000000001" customHeight="1">
      <c r="A31" s="116" t="s">
        <v>82</v>
      </c>
      <c r="B31" s="117"/>
      <c r="C31" s="117"/>
      <c r="D31" s="51">
        <v>-505883</v>
      </c>
      <c r="E31" s="118"/>
      <c r="F31" s="51">
        <v>-400963</v>
      </c>
      <c r="G31" s="50"/>
      <c r="H31" s="51">
        <v>-505883</v>
      </c>
      <c r="I31" s="50"/>
      <c r="J31" s="51">
        <v>-382098</v>
      </c>
    </row>
    <row r="32" spans="1:14" ht="6" customHeight="1">
      <c r="A32" s="119"/>
      <c r="B32" s="117"/>
      <c r="C32" s="117"/>
      <c r="D32" s="50"/>
      <c r="E32" s="118"/>
      <c r="F32" s="50"/>
      <c r="G32" s="118"/>
      <c r="H32" s="50"/>
      <c r="I32" s="118"/>
      <c r="J32" s="50"/>
    </row>
    <row r="33" spans="1:12" ht="17.100000000000001" customHeight="1">
      <c r="A33" s="119" t="s">
        <v>83</v>
      </c>
      <c r="B33" s="117"/>
      <c r="C33" s="117"/>
      <c r="D33" s="53">
        <f>D29+D31+D30</f>
        <v>62290198</v>
      </c>
      <c r="E33" s="118"/>
      <c r="F33" s="53">
        <f>F29+F31+F30</f>
        <v>49326917</v>
      </c>
      <c r="G33" s="118"/>
      <c r="H33" s="53">
        <f>H29+H31+H30</f>
        <v>41290243</v>
      </c>
      <c r="I33" s="118"/>
      <c r="J33" s="53">
        <f>J29+J31+J30</f>
        <v>51794318</v>
      </c>
    </row>
    <row r="34" spans="1:12" ht="17.100000000000001" customHeight="1">
      <c r="A34" s="116" t="s">
        <v>177</v>
      </c>
      <c r="B34" s="117">
        <v>15</v>
      </c>
      <c r="C34" s="117"/>
      <c r="D34" s="51">
        <v>-13819858</v>
      </c>
      <c r="E34" s="118"/>
      <c r="F34" s="51">
        <v>-10852452</v>
      </c>
      <c r="G34" s="118"/>
      <c r="H34" s="51">
        <v>-7432990</v>
      </c>
      <c r="I34" s="118"/>
      <c r="J34" s="51">
        <v>-8785033</v>
      </c>
      <c r="L34" s="149"/>
    </row>
    <row r="35" spans="1:12" ht="6" customHeight="1">
      <c r="A35" s="116"/>
      <c r="B35" s="117"/>
      <c r="C35" s="117"/>
      <c r="D35" s="50"/>
      <c r="E35" s="118"/>
      <c r="F35" s="50"/>
      <c r="G35" s="118"/>
      <c r="H35" s="50"/>
      <c r="I35" s="118"/>
      <c r="J35" s="50"/>
    </row>
    <row r="36" spans="1:12" ht="17.100000000000001" customHeight="1" thickBot="1">
      <c r="A36" s="127" t="s">
        <v>84</v>
      </c>
      <c r="B36" s="117"/>
      <c r="C36" s="117"/>
      <c r="D36" s="54">
        <f>SUM(D33:D34)</f>
        <v>48470340</v>
      </c>
      <c r="E36" s="53"/>
      <c r="F36" s="54">
        <f>SUM(F33:F34)</f>
        <v>38474465</v>
      </c>
      <c r="G36" s="53"/>
      <c r="H36" s="54">
        <f>SUM(H33:H34)</f>
        <v>33857253</v>
      </c>
      <c r="I36" s="53"/>
      <c r="J36" s="54">
        <f>SUM(J33:J34)</f>
        <v>43009285</v>
      </c>
    </row>
    <row r="37" spans="1:12" ht="8.1" customHeight="1" thickTop="1">
      <c r="A37" s="126"/>
      <c r="B37" s="117"/>
      <c r="C37" s="117"/>
      <c r="D37" s="53"/>
      <c r="E37" s="118"/>
      <c r="F37" s="53"/>
      <c r="G37" s="118"/>
      <c r="H37" s="53"/>
      <c r="I37" s="118"/>
      <c r="J37" s="53"/>
    </row>
    <row r="38" spans="1:12" s="133" customFormat="1" ht="16.5" customHeight="1">
      <c r="A38" s="128" t="s">
        <v>85</v>
      </c>
      <c r="B38" s="129"/>
      <c r="C38" s="129"/>
      <c r="D38" s="132"/>
      <c r="E38" s="131"/>
      <c r="F38" s="132"/>
      <c r="G38" s="131"/>
      <c r="H38" s="55"/>
      <c r="I38" s="131"/>
      <c r="J38" s="55"/>
      <c r="K38" s="150"/>
    </row>
    <row r="39" spans="1:12" s="133" customFormat="1" ht="17.100000000000001" customHeight="1">
      <c r="A39" s="134" t="s">
        <v>86</v>
      </c>
      <c r="B39" s="129"/>
      <c r="C39" s="129"/>
      <c r="D39" s="55"/>
      <c r="E39" s="131"/>
      <c r="F39" s="55"/>
      <c r="G39" s="131"/>
      <c r="H39" s="55"/>
      <c r="I39" s="131"/>
      <c r="J39" s="55"/>
    </row>
    <row r="40" spans="1:12" s="133" customFormat="1" ht="17.100000000000001" customHeight="1">
      <c r="A40" s="134" t="s">
        <v>87</v>
      </c>
      <c r="B40" s="129"/>
      <c r="C40" s="129"/>
      <c r="D40" s="55"/>
      <c r="E40" s="131"/>
      <c r="F40" s="55"/>
      <c r="G40" s="131"/>
      <c r="H40" s="55"/>
      <c r="I40" s="131"/>
      <c r="J40" s="55"/>
    </row>
    <row r="41" spans="1:12" s="133" customFormat="1" ht="17.100000000000001" customHeight="1">
      <c r="A41" s="136" t="s">
        <v>88</v>
      </c>
      <c r="B41" s="129"/>
      <c r="C41" s="129"/>
      <c r="D41" s="55">
        <v>-3579349</v>
      </c>
      <c r="E41" s="131"/>
      <c r="F41" s="55">
        <v>-4329355</v>
      </c>
      <c r="G41" s="131"/>
      <c r="H41" s="55">
        <v>-3938533</v>
      </c>
      <c r="I41" s="131"/>
      <c r="J41" s="55">
        <v>-2990090</v>
      </c>
    </row>
    <row r="42" spans="1:12" s="133" customFormat="1" ht="17.100000000000001" customHeight="1">
      <c r="A42" s="136" t="s">
        <v>89</v>
      </c>
      <c r="B42" s="129"/>
      <c r="C42" s="129"/>
      <c r="D42" s="55"/>
      <c r="E42" s="131"/>
      <c r="F42" s="55"/>
      <c r="G42" s="131"/>
      <c r="H42" s="55"/>
      <c r="I42" s="131"/>
      <c r="J42" s="55"/>
    </row>
    <row r="43" spans="1:12" s="133" customFormat="1" ht="17.100000000000001" customHeight="1">
      <c r="A43" s="136" t="s">
        <v>90</v>
      </c>
      <c r="B43" s="129"/>
      <c r="C43" s="129"/>
      <c r="D43" s="56">
        <v>715870</v>
      </c>
      <c r="E43" s="131"/>
      <c r="F43" s="56">
        <v>865871</v>
      </c>
      <c r="G43" s="131"/>
      <c r="H43" s="56">
        <v>787707</v>
      </c>
      <c r="I43" s="131"/>
      <c r="J43" s="56">
        <v>598018</v>
      </c>
      <c r="L43" s="151"/>
    </row>
    <row r="44" spans="1:12" s="133" customFormat="1" ht="6" customHeight="1">
      <c r="A44" s="136"/>
      <c r="B44" s="129"/>
      <c r="C44" s="129"/>
      <c r="D44" s="50"/>
      <c r="E44" s="131"/>
      <c r="F44" s="50"/>
      <c r="G44" s="135"/>
      <c r="H44" s="50"/>
      <c r="I44" s="135"/>
      <c r="J44" s="50"/>
    </row>
    <row r="45" spans="1:12" s="133" customFormat="1" ht="17.100000000000001" customHeight="1">
      <c r="A45" s="139" t="s">
        <v>91</v>
      </c>
      <c r="B45" s="129"/>
      <c r="C45" s="129"/>
      <c r="D45" s="50"/>
      <c r="E45" s="131"/>
      <c r="F45" s="50"/>
      <c r="G45" s="135"/>
      <c r="H45" s="50"/>
      <c r="I45" s="135"/>
      <c r="J45" s="50"/>
    </row>
    <row r="46" spans="1:12" s="133" customFormat="1" ht="17.100000000000001" customHeight="1">
      <c r="A46" s="139" t="s">
        <v>87</v>
      </c>
      <c r="B46" s="129"/>
      <c r="C46" s="129"/>
      <c r="D46" s="51">
        <f>SUM(D41:D43)</f>
        <v>-2863479</v>
      </c>
      <c r="E46" s="131"/>
      <c r="F46" s="51">
        <f>SUM(F41:F43)</f>
        <v>-3463484</v>
      </c>
      <c r="G46" s="135"/>
      <c r="H46" s="51">
        <f>SUM(H41:H43)</f>
        <v>-3150826</v>
      </c>
      <c r="I46" s="135"/>
      <c r="J46" s="51">
        <f>SUM(J41:J43)</f>
        <v>-2392072</v>
      </c>
    </row>
    <row r="47" spans="1:12" s="133" customFormat="1" ht="6" customHeight="1">
      <c r="A47" s="139"/>
      <c r="B47" s="129"/>
      <c r="C47" s="129"/>
      <c r="D47" s="50"/>
      <c r="E47" s="131"/>
      <c r="F47" s="50"/>
      <c r="G47" s="135"/>
      <c r="H47" s="50"/>
      <c r="I47" s="135"/>
      <c r="J47" s="50"/>
    </row>
    <row r="48" spans="1:12" s="133" customFormat="1" ht="17.100000000000001" customHeight="1">
      <c r="A48" s="134" t="s">
        <v>92</v>
      </c>
      <c r="B48" s="129"/>
      <c r="C48" s="129"/>
      <c r="D48" s="50"/>
      <c r="E48" s="131"/>
      <c r="F48" s="50"/>
      <c r="G48" s="135"/>
      <c r="H48" s="50"/>
      <c r="I48" s="135"/>
      <c r="J48" s="50"/>
    </row>
    <row r="49" spans="1:13" s="133" customFormat="1" ht="17.100000000000001" customHeight="1">
      <c r="A49" s="134" t="s">
        <v>87</v>
      </c>
      <c r="B49" s="129"/>
      <c r="C49" s="129"/>
      <c r="D49" s="50"/>
      <c r="E49" s="131"/>
      <c r="F49" s="50"/>
      <c r="G49" s="135"/>
      <c r="H49" s="50"/>
      <c r="I49" s="135"/>
      <c r="J49" s="50"/>
    </row>
    <row r="50" spans="1:13" s="133" customFormat="1" ht="17.100000000000001" customHeight="1">
      <c r="A50" s="136" t="s">
        <v>93</v>
      </c>
      <c r="B50" s="129"/>
      <c r="C50" s="129"/>
      <c r="D50" s="50">
        <v>15001</v>
      </c>
      <c r="E50" s="131"/>
      <c r="F50" s="50">
        <v>-237241</v>
      </c>
      <c r="G50" s="135"/>
      <c r="H50" s="50">
        <v>0</v>
      </c>
      <c r="I50" s="135"/>
      <c r="J50" s="50">
        <v>0</v>
      </c>
    </row>
    <row r="51" spans="1:13" s="133" customFormat="1" ht="17.100000000000001" customHeight="1">
      <c r="A51" s="136" t="s">
        <v>94</v>
      </c>
      <c r="B51" s="129"/>
      <c r="C51" s="129"/>
      <c r="D51" s="50"/>
      <c r="E51" s="131"/>
      <c r="F51" s="50"/>
      <c r="G51" s="135"/>
      <c r="H51" s="50"/>
      <c r="I51" s="135"/>
      <c r="J51" s="50"/>
    </row>
    <row r="52" spans="1:13" s="133" customFormat="1" ht="17.100000000000001" customHeight="1">
      <c r="A52" s="136" t="s">
        <v>95</v>
      </c>
      <c r="B52" s="129"/>
      <c r="C52" s="129"/>
      <c r="D52" s="50">
        <v>496671</v>
      </c>
      <c r="E52" s="131"/>
      <c r="F52" s="50">
        <v>87046</v>
      </c>
      <c r="G52" s="135"/>
      <c r="H52" s="50">
        <v>498656</v>
      </c>
      <c r="I52" s="135"/>
      <c r="J52" s="50">
        <v>75275</v>
      </c>
      <c r="M52" s="151"/>
    </row>
    <row r="53" spans="1:13" s="133" customFormat="1" ht="17.100000000000001" customHeight="1">
      <c r="A53" s="136" t="s">
        <v>96</v>
      </c>
      <c r="B53" s="129"/>
      <c r="C53" s="129"/>
      <c r="D53" s="55"/>
      <c r="E53" s="131"/>
      <c r="F53" s="55"/>
      <c r="G53" s="135"/>
      <c r="H53" s="57"/>
      <c r="I53" s="135"/>
      <c r="J53" s="57"/>
    </row>
    <row r="54" spans="1:13" s="133" customFormat="1" ht="17.100000000000001" customHeight="1">
      <c r="A54" s="136" t="s">
        <v>97</v>
      </c>
      <c r="B54" s="129"/>
      <c r="C54" s="129"/>
      <c r="D54" s="55">
        <v>-99334</v>
      </c>
      <c r="E54" s="60"/>
      <c r="F54" s="55">
        <v>-17409</v>
      </c>
      <c r="G54" s="60"/>
      <c r="H54" s="57">
        <v>-99731</v>
      </c>
      <c r="I54" s="137"/>
      <c r="J54" s="138">
        <v>-15055</v>
      </c>
      <c r="L54" s="151"/>
    </row>
    <row r="55" spans="1:13" ht="6" customHeight="1">
      <c r="A55" s="116"/>
      <c r="B55" s="129"/>
      <c r="C55" s="117"/>
      <c r="D55" s="58"/>
      <c r="E55" s="59"/>
      <c r="F55" s="58"/>
      <c r="G55" s="59"/>
      <c r="H55" s="58"/>
      <c r="I55" s="59"/>
      <c r="J55" s="58"/>
    </row>
    <row r="56" spans="1:13" ht="17.100000000000001" customHeight="1">
      <c r="A56" s="116" t="s">
        <v>98</v>
      </c>
      <c r="B56" s="129"/>
      <c r="C56" s="117"/>
      <c r="D56" s="59"/>
      <c r="E56" s="59"/>
      <c r="F56" s="59"/>
      <c r="G56" s="59"/>
      <c r="H56" s="59"/>
      <c r="I56" s="59"/>
      <c r="J56" s="59"/>
    </row>
    <row r="57" spans="1:13" s="133" customFormat="1" ht="17.100000000000001" customHeight="1">
      <c r="A57" s="139" t="s">
        <v>87</v>
      </c>
      <c r="B57" s="129"/>
      <c r="C57" s="129"/>
      <c r="D57" s="60">
        <f>SUM(D50:D54)</f>
        <v>412338</v>
      </c>
      <c r="E57" s="60"/>
      <c r="F57" s="60">
        <f>SUM(F50:F54)</f>
        <v>-167604</v>
      </c>
      <c r="G57" s="60"/>
      <c r="H57" s="60">
        <f>SUM(H50:H54)</f>
        <v>398925</v>
      </c>
      <c r="I57" s="60"/>
      <c r="J57" s="60">
        <f>SUM(J50:J54)</f>
        <v>60220</v>
      </c>
    </row>
    <row r="58" spans="1:13" ht="6" customHeight="1">
      <c r="A58" s="116"/>
      <c r="B58" s="129"/>
      <c r="C58" s="117"/>
      <c r="D58" s="58"/>
      <c r="E58" s="59"/>
      <c r="F58" s="58"/>
      <c r="G58" s="59"/>
      <c r="H58" s="58"/>
      <c r="I58" s="59"/>
      <c r="J58" s="58"/>
    </row>
    <row r="59" spans="1:13" ht="17.100000000000001" customHeight="1">
      <c r="A59" s="128" t="s">
        <v>104</v>
      </c>
      <c r="B59" s="129"/>
      <c r="C59" s="117"/>
      <c r="D59" s="60">
        <f>D46+D57</f>
        <v>-2451141</v>
      </c>
      <c r="E59" s="60"/>
      <c r="F59" s="60">
        <f>F46+F57</f>
        <v>-3631088</v>
      </c>
      <c r="G59" s="60"/>
      <c r="H59" s="60">
        <f>H46+H57</f>
        <v>-2751901</v>
      </c>
      <c r="I59" s="60"/>
      <c r="J59" s="60">
        <f>J46+J57</f>
        <v>-2331852</v>
      </c>
    </row>
    <row r="60" spans="1:13" ht="6" customHeight="1">
      <c r="A60" s="116"/>
      <c r="B60" s="129"/>
      <c r="C60" s="117"/>
      <c r="D60" s="58"/>
      <c r="E60" s="59"/>
      <c r="F60" s="58"/>
      <c r="G60" s="59"/>
      <c r="H60" s="58"/>
      <c r="I60" s="59"/>
      <c r="J60" s="58"/>
    </row>
    <row r="61" spans="1:13" s="133" customFormat="1" ht="17.100000000000001" customHeight="1" thickBot="1">
      <c r="A61" s="128" t="s">
        <v>100</v>
      </c>
      <c r="B61" s="129"/>
      <c r="C61" s="129"/>
      <c r="D61" s="61">
        <f>D57+D36+D46</f>
        <v>46019199</v>
      </c>
      <c r="E61" s="60"/>
      <c r="F61" s="61">
        <f>F57+F36+F46</f>
        <v>34843377</v>
      </c>
      <c r="G61" s="60"/>
      <c r="H61" s="61">
        <f>H57+H36+H46</f>
        <v>31105352</v>
      </c>
      <c r="I61" s="60"/>
      <c r="J61" s="61">
        <f>J57+J36+J46</f>
        <v>40677433</v>
      </c>
    </row>
    <row r="62" spans="1:13" s="133" customFormat="1" ht="19.5" thickTop="1">
      <c r="A62" s="128"/>
      <c r="B62" s="129"/>
      <c r="C62" s="129"/>
      <c r="D62" s="55"/>
      <c r="E62" s="131"/>
      <c r="F62" s="55"/>
      <c r="G62" s="131"/>
      <c r="H62" s="55"/>
      <c r="I62" s="131"/>
      <c r="J62" s="55"/>
    </row>
    <row r="63" spans="1:13" ht="17.100000000000001" customHeight="1">
      <c r="A63" s="140" t="s">
        <v>101</v>
      </c>
      <c r="B63" s="141"/>
      <c r="C63" s="142"/>
      <c r="D63" s="62"/>
      <c r="E63" s="131"/>
      <c r="F63" s="62"/>
      <c r="G63" s="131"/>
      <c r="H63" s="62"/>
      <c r="I63" s="131"/>
      <c r="J63" s="62"/>
    </row>
    <row r="64" spans="1:13" ht="6" customHeight="1">
      <c r="A64" s="119"/>
      <c r="B64" s="117"/>
      <c r="C64" s="120"/>
      <c r="D64" s="46"/>
      <c r="E64" s="121"/>
      <c r="F64" s="46"/>
      <c r="G64" s="121"/>
      <c r="H64" s="46"/>
      <c r="I64" s="121"/>
      <c r="J64" s="46"/>
    </row>
    <row r="65" spans="1:10" ht="17.100000000000001" customHeight="1" thickBot="1">
      <c r="A65" s="144" t="s">
        <v>105</v>
      </c>
      <c r="B65" s="141">
        <v>16</v>
      </c>
      <c r="C65" s="145"/>
      <c r="D65" s="10">
        <f>D36/450000000</f>
        <v>0.10771186666666667</v>
      </c>
      <c r="E65" s="146"/>
      <c r="F65" s="10">
        <f>F36/450000000</f>
        <v>8.5498811111111114E-2</v>
      </c>
      <c r="G65" s="146"/>
      <c r="H65" s="10">
        <f>H36/450000000</f>
        <v>7.5238340000000001E-2</v>
      </c>
      <c r="I65" s="146"/>
      <c r="J65" s="10">
        <f>J36/450000000</f>
        <v>9.5576188888888886E-2</v>
      </c>
    </row>
    <row r="66" spans="1:10" s="133" customFormat="1" ht="7.5" customHeight="1" thickTop="1">
      <c r="A66" s="139"/>
      <c r="B66" s="129"/>
      <c r="C66" s="129"/>
      <c r="D66" s="55"/>
      <c r="E66" s="131"/>
      <c r="F66" s="55"/>
      <c r="G66" s="131"/>
      <c r="H66" s="55"/>
      <c r="I66" s="131"/>
      <c r="J66" s="55"/>
    </row>
    <row r="67" spans="1:10" s="133" customFormat="1" ht="18" customHeight="1">
      <c r="A67" s="139"/>
      <c r="B67" s="129"/>
      <c r="C67" s="129"/>
      <c r="D67" s="55"/>
      <c r="E67" s="131"/>
      <c r="F67" s="55"/>
      <c r="G67" s="131"/>
      <c r="H67" s="55"/>
      <c r="I67" s="131"/>
      <c r="J67" s="55"/>
    </row>
    <row r="68" spans="1:10" ht="21.95" customHeight="1">
      <c r="A68" s="207" t="s">
        <v>34</v>
      </c>
      <c r="B68" s="207"/>
      <c r="C68" s="207"/>
      <c r="D68" s="207"/>
      <c r="E68" s="207"/>
      <c r="F68" s="207"/>
      <c r="G68" s="207"/>
      <c r="H68" s="207"/>
      <c r="I68" s="207"/>
      <c r="J68" s="207"/>
    </row>
    <row r="69" spans="1:10" s="63" customFormat="1" ht="18.75" customHeight="1">
      <c r="B69" s="74"/>
      <c r="C69" s="74"/>
    </row>
    <row r="70" spans="1:10" s="63" customFormat="1" ht="18.75" customHeight="1">
      <c r="B70" s="74"/>
      <c r="C70" s="74"/>
      <c r="H70" s="43"/>
      <c r="J70" s="43"/>
    </row>
    <row r="71" spans="1:10" s="63" customFormat="1" ht="18.75" customHeight="1">
      <c r="B71" s="74"/>
      <c r="C71" s="74"/>
      <c r="D71" s="147"/>
      <c r="H71" s="43"/>
      <c r="J71" s="43"/>
    </row>
    <row r="72" spans="1:10" s="63" customFormat="1" ht="18.75" customHeight="1">
      <c r="B72" s="74"/>
      <c r="C72" s="74"/>
      <c r="H72" s="43"/>
      <c r="J72" s="43"/>
    </row>
    <row r="73" spans="1:10" s="63" customFormat="1" ht="18.75" customHeight="1">
      <c r="B73" s="74"/>
      <c r="C73" s="74"/>
      <c r="H73" s="43"/>
      <c r="J73" s="43"/>
    </row>
    <row r="74" spans="1:10" s="63" customFormat="1" ht="18.75" customHeight="1">
      <c r="B74" s="74"/>
      <c r="C74" s="74"/>
      <c r="H74" s="43"/>
      <c r="J74" s="43"/>
    </row>
    <row r="75" spans="1:10" s="63" customFormat="1" ht="18.75" customHeight="1">
      <c r="B75" s="74"/>
      <c r="C75" s="74"/>
      <c r="H75" s="43"/>
      <c r="J75" s="43"/>
    </row>
    <row r="76" spans="1:10" s="63" customFormat="1" ht="18.75" customHeight="1">
      <c r="B76" s="74"/>
      <c r="C76" s="74"/>
      <c r="H76" s="43"/>
      <c r="J76" s="43"/>
    </row>
    <row r="77" spans="1:10" s="63" customFormat="1" ht="18.75" customHeight="1">
      <c r="B77" s="74"/>
      <c r="C77" s="74"/>
      <c r="H77" s="43"/>
      <c r="J77" s="43"/>
    </row>
    <row r="78" spans="1:10" s="63" customFormat="1" ht="18.75" customHeight="1">
      <c r="B78" s="74"/>
      <c r="C78" s="74"/>
      <c r="H78" s="43"/>
      <c r="J78" s="43"/>
    </row>
    <row r="79" spans="1:10" s="63" customFormat="1" ht="18.75" customHeight="1">
      <c r="B79" s="74"/>
      <c r="C79" s="74"/>
      <c r="H79" s="43"/>
      <c r="J79" s="43"/>
    </row>
    <row r="80" spans="1:10" s="63" customFormat="1" ht="18.75" customHeight="1">
      <c r="B80" s="74"/>
      <c r="C80" s="74"/>
      <c r="H80" s="43"/>
      <c r="J80" s="43"/>
    </row>
    <row r="81" spans="2:10" s="63" customFormat="1" ht="18.75" customHeight="1">
      <c r="B81" s="74"/>
      <c r="C81" s="74"/>
      <c r="H81" s="43"/>
      <c r="J81" s="43"/>
    </row>
    <row r="82" spans="2:10" s="63" customFormat="1" ht="18.75" customHeight="1">
      <c r="B82" s="74"/>
      <c r="C82" s="74"/>
      <c r="H82" s="43"/>
      <c r="J82" s="43"/>
    </row>
    <row r="83" spans="2:10" s="63" customFormat="1" ht="18.75" customHeight="1">
      <c r="B83" s="74"/>
      <c r="C83" s="74"/>
      <c r="H83" s="43"/>
      <c r="J83" s="43"/>
    </row>
    <row r="84" spans="2:10" s="63" customFormat="1" ht="18.75" customHeight="1">
      <c r="B84" s="74"/>
      <c r="C84" s="74"/>
      <c r="H84" s="43"/>
      <c r="J84" s="43"/>
    </row>
    <row r="85" spans="2:10" s="63" customFormat="1" ht="18.75" customHeight="1">
      <c r="B85" s="74"/>
      <c r="C85" s="74"/>
      <c r="H85" s="43"/>
      <c r="J85" s="43"/>
    </row>
    <row r="86" spans="2:10" s="63" customFormat="1" ht="18.75" customHeight="1">
      <c r="B86" s="74"/>
      <c r="C86" s="74"/>
      <c r="H86" s="43"/>
      <c r="J86" s="43"/>
    </row>
    <row r="87" spans="2:10" s="63" customFormat="1" ht="18.75" customHeight="1">
      <c r="B87" s="74"/>
      <c r="C87" s="74"/>
      <c r="H87" s="43"/>
      <c r="J87" s="43"/>
    </row>
    <row r="88" spans="2:10" s="63" customFormat="1" ht="18.75" customHeight="1">
      <c r="B88" s="74"/>
      <c r="C88" s="74"/>
      <c r="H88" s="43"/>
      <c r="J88" s="43"/>
    </row>
    <row r="89" spans="2:10" s="63" customFormat="1" ht="18.75" customHeight="1">
      <c r="B89" s="74"/>
      <c r="C89" s="74"/>
      <c r="H89" s="43"/>
      <c r="J89" s="43"/>
    </row>
  </sheetData>
  <mergeCells count="3">
    <mergeCell ref="D5:F5"/>
    <mergeCell ref="H5:J5"/>
    <mergeCell ref="A68:J68"/>
  </mergeCells>
  <pageMargins left="0.9" right="0.5" top="0.5" bottom="0.6" header="0.49" footer="0.4"/>
  <pageSetup paperSize="9" scale="80" firstPageNumber="5" fitToHeight="0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FF631-0646-40F7-A8E5-7B333BEA62AE}">
  <dimension ref="A1:T30"/>
  <sheetViews>
    <sheetView topLeftCell="A9" zoomScaleNormal="100" zoomScaleSheetLayoutView="87" workbookViewId="0">
      <selection activeCell="D4" sqref="D4"/>
    </sheetView>
  </sheetViews>
  <sheetFormatPr defaultColWidth="9.140625" defaultRowHeight="18.95" customHeight="1"/>
  <cols>
    <col min="1" max="1" width="36.28515625" style="12" customWidth="1"/>
    <col min="2" max="2" width="8.28515625" style="158" customWidth="1"/>
    <col min="3" max="3" width="0.85546875" style="12" customWidth="1"/>
    <col min="4" max="4" width="11.7109375" style="12" customWidth="1"/>
    <col min="5" max="5" width="0.85546875" style="12" customWidth="1"/>
    <col min="6" max="6" width="11.7109375" style="12" customWidth="1"/>
    <col min="7" max="7" width="0.85546875" style="12" customWidth="1"/>
    <col min="8" max="8" width="16.42578125" style="12" bestFit="1" customWidth="1"/>
    <col min="9" max="9" width="0.85546875" style="12" customWidth="1"/>
    <col min="10" max="10" width="11.7109375" style="12" customWidth="1"/>
    <col min="11" max="11" width="0.85546875" style="12" customWidth="1"/>
    <col min="12" max="12" width="11.7109375" style="12" customWidth="1"/>
    <col min="13" max="13" width="0.85546875" style="12" customWidth="1"/>
    <col min="14" max="14" width="10.7109375" style="12" customWidth="1"/>
    <col min="15" max="15" width="0.85546875" style="12" customWidth="1"/>
    <col min="16" max="16" width="18.7109375" style="12" customWidth="1"/>
    <col min="17" max="17" width="0.85546875" style="12" customWidth="1"/>
    <col min="18" max="18" width="11.7109375" style="12" customWidth="1"/>
    <col min="19" max="16384" width="9.140625" style="12"/>
  </cols>
  <sheetData>
    <row r="1" spans="1:20" ht="21" customHeight="1">
      <c r="A1" s="9" t="s">
        <v>0</v>
      </c>
      <c r="B1" s="68"/>
      <c r="C1" s="4"/>
      <c r="D1" s="14"/>
      <c r="E1" s="14"/>
      <c r="F1" s="14"/>
      <c r="G1" s="15"/>
      <c r="H1" s="15"/>
      <c r="I1" s="14"/>
      <c r="J1" s="15"/>
      <c r="K1" s="15"/>
      <c r="L1" s="15"/>
      <c r="M1" s="15"/>
      <c r="N1" s="15"/>
      <c r="O1" s="15"/>
      <c r="P1" s="15"/>
      <c r="Q1" s="15"/>
      <c r="R1" s="15"/>
    </row>
    <row r="2" spans="1:20" ht="21" customHeight="1">
      <c r="A2" s="3" t="s">
        <v>106</v>
      </c>
      <c r="B2" s="152"/>
      <c r="C2" s="4"/>
      <c r="D2" s="14"/>
      <c r="E2" s="14"/>
      <c r="F2" s="14"/>
      <c r="G2" s="15"/>
      <c r="H2" s="15"/>
      <c r="I2" s="14"/>
      <c r="J2" s="15"/>
      <c r="K2" s="15"/>
      <c r="L2" s="15"/>
      <c r="M2" s="15"/>
      <c r="N2" s="15"/>
      <c r="O2" s="15"/>
      <c r="P2" s="15"/>
      <c r="Q2" s="15"/>
      <c r="R2" s="15"/>
    </row>
    <row r="3" spans="1:20" ht="21" customHeight="1">
      <c r="A3" s="13" t="str">
        <f>'5(9M)'!A3</f>
        <v>สำหรับรอบระยะเวลาเก้าเดือนสิ้นสุดวันที่ 30 กันยายน พ.ศ. 2568</v>
      </c>
      <c r="B3" s="153"/>
      <c r="C3" s="5"/>
      <c r="D3" s="16"/>
      <c r="E3" s="16"/>
      <c r="F3" s="16"/>
      <c r="G3" s="17"/>
      <c r="H3" s="17"/>
      <c r="I3" s="16"/>
      <c r="J3" s="17"/>
      <c r="K3" s="17"/>
      <c r="L3" s="17"/>
      <c r="M3" s="17"/>
      <c r="N3" s="17"/>
      <c r="O3" s="17"/>
      <c r="P3" s="17"/>
      <c r="Q3" s="17"/>
      <c r="R3" s="17"/>
    </row>
    <row r="4" spans="1:20" ht="21" customHeight="1">
      <c r="A4" s="18"/>
      <c r="B4" s="154"/>
      <c r="C4" s="4"/>
      <c r="D4" s="14"/>
      <c r="E4" s="14"/>
      <c r="F4" s="14"/>
      <c r="G4" s="15"/>
      <c r="H4" s="15"/>
      <c r="I4" s="14"/>
      <c r="J4" s="15"/>
      <c r="K4" s="15"/>
      <c r="L4" s="15"/>
      <c r="M4" s="15"/>
      <c r="N4" s="15"/>
      <c r="O4" s="15"/>
      <c r="P4" s="15"/>
      <c r="Q4" s="15"/>
      <c r="R4" s="15"/>
    </row>
    <row r="5" spans="1:20" ht="21" customHeight="1">
      <c r="A5" s="19"/>
      <c r="B5" s="19"/>
      <c r="C5" s="19"/>
      <c r="D5" s="208" t="s">
        <v>107</v>
      </c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</row>
    <row r="6" spans="1:20" ht="21" customHeight="1">
      <c r="A6" s="19"/>
      <c r="B6" s="19"/>
      <c r="C6" s="19"/>
      <c r="D6" s="20"/>
      <c r="E6" s="20"/>
      <c r="F6" s="20"/>
      <c r="G6" s="20"/>
      <c r="H6" s="20"/>
      <c r="I6" s="20"/>
      <c r="J6" s="20"/>
      <c r="K6" s="20"/>
      <c r="L6" s="20"/>
      <c r="M6" s="20"/>
      <c r="N6" s="209" t="s">
        <v>64</v>
      </c>
      <c r="O6" s="209"/>
      <c r="P6" s="209"/>
      <c r="Q6" s="36"/>
      <c r="R6" s="20"/>
    </row>
    <row r="7" spans="1:20" ht="21" customHeight="1">
      <c r="A7" s="19"/>
      <c r="B7" s="19"/>
      <c r="C7" s="19"/>
      <c r="D7" s="20"/>
      <c r="E7" s="20"/>
      <c r="F7" s="20"/>
      <c r="G7" s="20"/>
      <c r="H7" s="20"/>
      <c r="I7" s="20"/>
      <c r="J7" s="210" t="s">
        <v>61</v>
      </c>
      <c r="K7" s="210"/>
      <c r="L7" s="210"/>
      <c r="M7" s="20"/>
      <c r="N7" s="211" t="s">
        <v>85</v>
      </c>
      <c r="O7" s="211"/>
      <c r="P7" s="211"/>
      <c r="Q7" s="36"/>
      <c r="R7" s="20"/>
    </row>
    <row r="8" spans="1:20" ht="21" customHeight="1">
      <c r="A8" s="19"/>
      <c r="B8" s="19"/>
      <c r="C8" s="19"/>
      <c r="D8" s="20"/>
      <c r="E8" s="20"/>
      <c r="F8" s="20"/>
      <c r="G8" s="20"/>
      <c r="H8" s="21"/>
      <c r="I8" s="20"/>
      <c r="J8" s="21"/>
      <c r="K8" s="20"/>
      <c r="L8" s="20"/>
      <c r="M8" s="20"/>
      <c r="O8" s="23"/>
      <c r="P8" s="22" t="s">
        <v>108</v>
      </c>
      <c r="Q8" s="23"/>
      <c r="R8" s="20"/>
      <c r="T8" s="23"/>
    </row>
    <row r="9" spans="1:20" ht="21" customHeight="1">
      <c r="A9" s="19"/>
      <c r="B9" s="19"/>
      <c r="C9" s="19"/>
      <c r="D9" s="21"/>
      <c r="E9" s="21"/>
      <c r="F9" s="21"/>
      <c r="G9" s="21"/>
      <c r="H9" s="21" t="s">
        <v>109</v>
      </c>
      <c r="I9" s="21"/>
      <c r="J9" s="21" t="s">
        <v>110</v>
      </c>
      <c r="K9" s="21"/>
      <c r="L9" s="21"/>
      <c r="M9" s="21"/>
      <c r="O9" s="21"/>
      <c r="P9" s="23" t="s">
        <v>111</v>
      </c>
      <c r="Q9" s="21"/>
      <c r="R9" s="15"/>
      <c r="T9" s="21"/>
    </row>
    <row r="10" spans="1:20" ht="21" customHeight="1">
      <c r="A10" s="19"/>
      <c r="B10" s="19"/>
      <c r="C10" s="19"/>
      <c r="D10" s="21" t="s">
        <v>112</v>
      </c>
      <c r="E10" s="21"/>
      <c r="F10" s="21" t="s">
        <v>113</v>
      </c>
      <c r="G10" s="21"/>
      <c r="H10" s="21" t="s">
        <v>114</v>
      </c>
      <c r="I10" s="21"/>
      <c r="J10" s="24" t="s">
        <v>115</v>
      </c>
      <c r="K10" s="21"/>
      <c r="L10" s="21"/>
      <c r="M10" s="21"/>
      <c r="N10" s="21" t="s">
        <v>116</v>
      </c>
      <c r="O10" s="21"/>
      <c r="P10" s="21" t="s">
        <v>117</v>
      </c>
      <c r="Q10" s="21"/>
      <c r="R10" s="21" t="s">
        <v>118</v>
      </c>
    </row>
    <row r="11" spans="1:20" ht="21" customHeight="1">
      <c r="A11" s="19"/>
      <c r="B11" s="19"/>
      <c r="C11" s="19"/>
      <c r="D11" s="21" t="s">
        <v>119</v>
      </c>
      <c r="E11" s="21"/>
      <c r="F11" s="21" t="s">
        <v>120</v>
      </c>
      <c r="G11" s="21"/>
      <c r="H11" s="21" t="s">
        <v>121</v>
      </c>
      <c r="I11" s="21"/>
      <c r="J11" s="21" t="s">
        <v>122</v>
      </c>
      <c r="K11" s="21"/>
      <c r="L11" s="21" t="s">
        <v>63</v>
      </c>
      <c r="M11" s="21"/>
      <c r="N11" s="21" t="s">
        <v>123</v>
      </c>
      <c r="O11" s="21"/>
      <c r="P11" s="21" t="s">
        <v>124</v>
      </c>
      <c r="Q11" s="21"/>
      <c r="R11" s="25" t="s">
        <v>125</v>
      </c>
    </row>
    <row r="12" spans="1:20" ht="21" customHeight="1">
      <c r="A12" s="19"/>
      <c r="B12" s="26" t="s">
        <v>9</v>
      </c>
      <c r="C12" s="19"/>
      <c r="D12" s="27" t="s">
        <v>10</v>
      </c>
      <c r="E12" s="21"/>
      <c r="F12" s="27" t="s">
        <v>10</v>
      </c>
      <c r="G12" s="21"/>
      <c r="H12" s="27" t="s">
        <v>10</v>
      </c>
      <c r="I12" s="21"/>
      <c r="J12" s="27" t="s">
        <v>10</v>
      </c>
      <c r="K12" s="21"/>
      <c r="L12" s="27" t="s">
        <v>10</v>
      </c>
      <c r="M12" s="21"/>
      <c r="N12" s="27" t="s">
        <v>10</v>
      </c>
      <c r="O12" s="21"/>
      <c r="P12" s="27" t="s">
        <v>10</v>
      </c>
      <c r="Q12" s="21"/>
      <c r="R12" s="27" t="s">
        <v>10</v>
      </c>
    </row>
    <row r="13" spans="1:20" ht="21" customHeight="1">
      <c r="A13" s="19"/>
      <c r="B13" s="28"/>
      <c r="C13" s="19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</row>
    <row r="14" spans="1:20" ht="21" customHeight="1">
      <c r="A14" s="29" t="s">
        <v>126</v>
      </c>
      <c r="B14" s="30"/>
      <c r="C14" s="31"/>
      <c r="D14" s="8">
        <v>225000000</v>
      </c>
      <c r="E14" s="8"/>
      <c r="F14" s="8">
        <v>293184000</v>
      </c>
      <c r="G14" s="8"/>
      <c r="H14" s="8">
        <v>88669082</v>
      </c>
      <c r="I14" s="8"/>
      <c r="J14" s="8">
        <v>14000000</v>
      </c>
      <c r="K14" s="8"/>
      <c r="L14" s="8">
        <v>119919974</v>
      </c>
      <c r="M14" s="8"/>
      <c r="N14" s="8">
        <v>-261797</v>
      </c>
      <c r="O14" s="8"/>
      <c r="P14" s="8">
        <v>-36231</v>
      </c>
      <c r="Q14" s="8"/>
      <c r="R14" s="8">
        <f>SUM(D14:P14)</f>
        <v>740475028</v>
      </c>
    </row>
    <row r="15" spans="1:20" ht="21" customHeight="1">
      <c r="A15" s="32" t="s">
        <v>100</v>
      </c>
      <c r="B15" s="30"/>
      <c r="C15" s="31"/>
      <c r="D15" s="8">
        <v>0</v>
      </c>
      <c r="E15" s="8"/>
      <c r="F15" s="8">
        <v>0</v>
      </c>
      <c r="G15" s="8"/>
      <c r="H15" s="8">
        <v>0</v>
      </c>
      <c r="I15" s="8"/>
      <c r="J15" s="8">
        <v>0</v>
      </c>
      <c r="K15" s="8"/>
      <c r="L15" s="8">
        <v>35010981</v>
      </c>
      <c r="M15" s="8"/>
      <c r="N15" s="8">
        <v>-237241</v>
      </c>
      <c r="O15" s="8"/>
      <c r="P15" s="8">
        <v>69637</v>
      </c>
      <c r="Q15" s="8"/>
      <c r="R15" s="8">
        <f>SUM(D15:P15)</f>
        <v>34843377</v>
      </c>
    </row>
    <row r="16" spans="1:20" ht="21" customHeight="1">
      <c r="A16" s="32" t="s">
        <v>127</v>
      </c>
      <c r="B16" s="30">
        <v>17</v>
      </c>
      <c r="C16" s="31"/>
      <c r="D16" s="33">
        <v>0</v>
      </c>
      <c r="E16" s="8"/>
      <c r="F16" s="33">
        <v>0</v>
      </c>
      <c r="G16" s="8"/>
      <c r="H16" s="33">
        <v>0</v>
      </c>
      <c r="I16" s="8"/>
      <c r="J16" s="33">
        <v>0</v>
      </c>
      <c r="K16" s="8"/>
      <c r="L16" s="33">
        <v>-37349675</v>
      </c>
      <c r="M16" s="8"/>
      <c r="N16" s="33">
        <v>0</v>
      </c>
      <c r="O16" s="8"/>
      <c r="P16" s="33">
        <v>0</v>
      </c>
      <c r="Q16" s="8"/>
      <c r="R16" s="33">
        <f>SUM(D16:P16)</f>
        <v>-37349675</v>
      </c>
    </row>
    <row r="17" spans="1:18" ht="8.1" customHeight="1">
      <c r="A17" s="32"/>
      <c r="B17" s="30"/>
      <c r="C17" s="31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1:18" ht="21" customHeight="1" thickBot="1">
      <c r="A18" s="29" t="s">
        <v>170</v>
      </c>
      <c r="B18" s="30"/>
      <c r="C18" s="31"/>
      <c r="D18" s="35">
        <f>SUM(D14:D17)</f>
        <v>225000000</v>
      </c>
      <c r="E18" s="34"/>
      <c r="F18" s="35">
        <f>SUM(F14:F17)</f>
        <v>293184000</v>
      </c>
      <c r="G18" s="34"/>
      <c r="H18" s="35">
        <f>SUM(H14:H17)</f>
        <v>88669082</v>
      </c>
      <c r="I18" s="34"/>
      <c r="J18" s="35">
        <f>SUM(J14:J17)</f>
        <v>14000000</v>
      </c>
      <c r="K18" s="34"/>
      <c r="L18" s="35">
        <f>SUM(L14:L17)</f>
        <v>117581280</v>
      </c>
      <c r="M18" s="34"/>
      <c r="N18" s="35">
        <f>SUM(N14:N17)</f>
        <v>-499038</v>
      </c>
      <c r="O18" s="8"/>
      <c r="P18" s="35">
        <f>SUM(P14:P17)</f>
        <v>33406</v>
      </c>
      <c r="Q18" s="8"/>
      <c r="R18" s="35">
        <f>SUM(R14:R17)</f>
        <v>737968730</v>
      </c>
    </row>
    <row r="19" spans="1:18" ht="21" customHeight="1" thickTop="1">
      <c r="A19" s="29"/>
      <c r="B19" s="30"/>
      <c r="C19" s="31"/>
      <c r="D19" s="8"/>
      <c r="E19" s="34"/>
      <c r="F19" s="8"/>
      <c r="G19" s="34"/>
      <c r="H19" s="8"/>
      <c r="I19" s="34"/>
      <c r="J19" s="8"/>
      <c r="K19" s="34"/>
      <c r="L19" s="8"/>
      <c r="M19" s="34"/>
      <c r="N19" s="8"/>
      <c r="O19" s="8"/>
      <c r="P19" s="8"/>
      <c r="Q19" s="8"/>
      <c r="R19" s="8"/>
    </row>
    <row r="20" spans="1:18" ht="21" customHeight="1">
      <c r="A20" s="29" t="s">
        <v>128</v>
      </c>
      <c r="B20" s="30"/>
      <c r="C20" s="31"/>
      <c r="D20" s="8">
        <v>225000000</v>
      </c>
      <c r="E20" s="8"/>
      <c r="F20" s="8">
        <v>293184000</v>
      </c>
      <c r="G20" s="8"/>
      <c r="H20" s="8">
        <v>88669082</v>
      </c>
      <c r="I20" s="8"/>
      <c r="J20" s="8">
        <v>17000000</v>
      </c>
      <c r="K20" s="8"/>
      <c r="L20" s="8">
        <v>127782268</v>
      </c>
      <c r="M20" s="8"/>
      <c r="N20" s="8">
        <v>-160979</v>
      </c>
      <c r="O20" s="8"/>
      <c r="P20" s="8">
        <v>223199</v>
      </c>
      <c r="Q20" s="8"/>
      <c r="R20" s="8">
        <f>SUM(D20:P20)</f>
        <v>751697570</v>
      </c>
    </row>
    <row r="21" spans="1:18" ht="21" customHeight="1">
      <c r="A21" s="32" t="s">
        <v>100</v>
      </c>
      <c r="B21" s="30"/>
      <c r="C21" s="31"/>
      <c r="D21" s="8">
        <v>0</v>
      </c>
      <c r="E21" s="8"/>
      <c r="F21" s="8">
        <v>0</v>
      </c>
      <c r="G21" s="8"/>
      <c r="H21" s="8">
        <v>0</v>
      </c>
      <c r="I21" s="8"/>
      <c r="J21" s="8">
        <v>0</v>
      </c>
      <c r="K21" s="8"/>
      <c r="L21" s="8">
        <v>45606861</v>
      </c>
      <c r="M21" s="8"/>
      <c r="N21" s="8">
        <v>15001</v>
      </c>
      <c r="O21" s="8"/>
      <c r="P21" s="8">
        <f>SUM('5(9M)'!D52:D54)</f>
        <v>397337</v>
      </c>
      <c r="Q21" s="8"/>
      <c r="R21" s="8">
        <f>SUM(D21:P21)</f>
        <v>46019199</v>
      </c>
    </row>
    <row r="22" spans="1:18" ht="21" customHeight="1">
      <c r="A22" s="32" t="s">
        <v>127</v>
      </c>
      <c r="B22" s="30">
        <v>17</v>
      </c>
      <c r="C22" s="31"/>
      <c r="D22" s="33">
        <v>0</v>
      </c>
      <c r="E22" s="8"/>
      <c r="F22" s="33">
        <v>0</v>
      </c>
      <c r="G22" s="8"/>
      <c r="H22" s="33">
        <v>0</v>
      </c>
      <c r="I22" s="8"/>
      <c r="J22" s="33">
        <v>0</v>
      </c>
      <c r="K22" s="8"/>
      <c r="L22" s="33">
        <v>-36449496</v>
      </c>
      <c r="M22" s="8"/>
      <c r="N22" s="33">
        <v>0</v>
      </c>
      <c r="O22" s="8"/>
      <c r="P22" s="33">
        <v>0</v>
      </c>
      <c r="Q22" s="8"/>
      <c r="R22" s="33">
        <f>SUM(D22:P22)</f>
        <v>-36449496</v>
      </c>
    </row>
    <row r="23" spans="1:18" ht="8.1" customHeight="1">
      <c r="A23" s="32"/>
      <c r="B23" s="30"/>
      <c r="C23" s="31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</row>
    <row r="24" spans="1:18" ht="21" customHeight="1" thickBot="1">
      <c r="A24" s="29" t="s">
        <v>171</v>
      </c>
      <c r="B24" s="30"/>
      <c r="C24" s="31"/>
      <c r="D24" s="35">
        <f>SUM(D20:D23)</f>
        <v>225000000</v>
      </c>
      <c r="E24" s="34"/>
      <c r="F24" s="35">
        <f>SUM(F20:F23)</f>
        <v>293184000</v>
      </c>
      <c r="G24" s="34"/>
      <c r="H24" s="35">
        <f>SUM(H20:H23)</f>
        <v>88669082</v>
      </c>
      <c r="I24" s="34"/>
      <c r="J24" s="35">
        <f>SUM(J20:J23)</f>
        <v>17000000</v>
      </c>
      <c r="K24" s="34"/>
      <c r="L24" s="35">
        <f>SUM(L20:L23)</f>
        <v>136939633</v>
      </c>
      <c r="M24" s="34"/>
      <c r="N24" s="35">
        <f>SUM(N20:N23)</f>
        <v>-145978</v>
      </c>
      <c r="O24" s="8"/>
      <c r="P24" s="35">
        <f>SUM(P20:P23)</f>
        <v>620536</v>
      </c>
      <c r="Q24" s="8"/>
      <c r="R24" s="35">
        <f>SUM(R20:R23)</f>
        <v>761267273</v>
      </c>
    </row>
    <row r="25" spans="1:18" ht="21" customHeight="1" thickTop="1">
      <c r="A25" s="29"/>
      <c r="B25" s="30"/>
      <c r="C25" s="31"/>
      <c r="D25" s="8"/>
      <c r="E25" s="34"/>
      <c r="F25" s="8"/>
      <c r="G25" s="34"/>
      <c r="H25" s="8"/>
      <c r="I25" s="34"/>
      <c r="J25" s="8"/>
      <c r="K25" s="34"/>
      <c r="L25" s="8"/>
      <c r="M25" s="34"/>
      <c r="N25" s="8"/>
      <c r="O25" s="8"/>
      <c r="P25" s="8"/>
      <c r="Q25" s="8"/>
      <c r="R25" s="8"/>
    </row>
    <row r="26" spans="1:18" ht="21" customHeight="1">
      <c r="A26" s="29"/>
      <c r="B26" s="30"/>
      <c r="C26" s="31"/>
      <c r="D26" s="8"/>
      <c r="E26" s="34"/>
      <c r="F26" s="8"/>
      <c r="G26" s="34"/>
      <c r="H26" s="8"/>
      <c r="I26" s="34"/>
      <c r="J26" s="8"/>
      <c r="K26" s="34"/>
      <c r="L26" s="8"/>
      <c r="M26" s="34"/>
      <c r="N26" s="8"/>
      <c r="O26" s="8"/>
      <c r="P26" s="8"/>
      <c r="Q26" s="8"/>
      <c r="R26" s="8"/>
    </row>
    <row r="27" spans="1:18" ht="21" customHeight="1">
      <c r="A27" s="29"/>
      <c r="B27" s="30"/>
      <c r="C27" s="31"/>
      <c r="D27" s="8"/>
      <c r="E27" s="34"/>
      <c r="F27" s="8"/>
      <c r="G27" s="34"/>
      <c r="H27" s="8"/>
      <c r="I27" s="34"/>
      <c r="J27" s="8"/>
      <c r="K27" s="34"/>
      <c r="L27" s="8"/>
      <c r="M27" s="34"/>
      <c r="N27" s="8"/>
      <c r="O27" s="8"/>
      <c r="P27" s="8"/>
      <c r="Q27" s="8"/>
      <c r="R27" s="8"/>
    </row>
    <row r="28" spans="1:18" ht="21" customHeight="1">
      <c r="A28" s="29"/>
      <c r="B28" s="30"/>
      <c r="C28" s="31"/>
      <c r="D28" s="8"/>
      <c r="E28" s="34"/>
      <c r="F28" s="8"/>
      <c r="G28" s="34"/>
      <c r="H28" s="8"/>
      <c r="I28" s="34"/>
      <c r="J28" s="8"/>
      <c r="K28" s="34"/>
      <c r="L28" s="8"/>
      <c r="M28" s="34"/>
      <c r="N28" s="8"/>
      <c r="O28" s="8"/>
      <c r="P28" s="8"/>
      <c r="Q28" s="8"/>
      <c r="R28" s="8"/>
    </row>
    <row r="29" spans="1:18" ht="9.75" customHeight="1">
      <c r="A29" s="29"/>
      <c r="B29" s="30"/>
      <c r="C29" s="31"/>
      <c r="D29" s="8"/>
      <c r="E29" s="34"/>
      <c r="F29" s="8"/>
      <c r="G29" s="34"/>
      <c r="H29" s="8"/>
      <c r="I29" s="34"/>
      <c r="J29" s="8"/>
      <c r="K29" s="34"/>
      <c r="L29" s="8"/>
      <c r="M29" s="34"/>
      <c r="N29" s="8"/>
      <c r="O29" s="8"/>
      <c r="P29" s="8"/>
      <c r="Q29" s="8"/>
      <c r="R29" s="8"/>
    </row>
    <row r="30" spans="1:18" ht="21.75" customHeight="1">
      <c r="A30" s="207" t="s">
        <v>34</v>
      </c>
      <c r="B30" s="207"/>
      <c r="C30" s="207"/>
      <c r="D30" s="207"/>
      <c r="E30" s="207"/>
      <c r="F30" s="207"/>
      <c r="G30" s="207"/>
      <c r="H30" s="207"/>
      <c r="I30" s="207"/>
      <c r="J30" s="207"/>
      <c r="K30" s="207"/>
      <c r="L30" s="207"/>
      <c r="M30" s="207"/>
      <c r="N30" s="207"/>
      <c r="O30" s="11"/>
      <c r="P30" s="11"/>
      <c r="Q30" s="11"/>
      <c r="R30" s="33"/>
    </row>
  </sheetData>
  <mergeCells count="5">
    <mergeCell ref="D5:R5"/>
    <mergeCell ref="N6:P6"/>
    <mergeCell ref="J7:L7"/>
    <mergeCell ref="N7:P7"/>
    <mergeCell ref="A30:N30"/>
  </mergeCells>
  <pageMargins left="0.4" right="0.4" top="0.5" bottom="0.6" header="0.49" footer="0.4"/>
  <pageSetup paperSize="9" scale="90" firstPageNumber="6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FF7A0-468E-4BC1-9338-FA55E99BE74D}">
  <dimension ref="A1:R30"/>
  <sheetViews>
    <sheetView zoomScaleNormal="100" zoomScaleSheetLayoutView="89" workbookViewId="0">
      <selection activeCell="S11" sqref="S11"/>
    </sheetView>
  </sheetViews>
  <sheetFormatPr defaultColWidth="9.140625" defaultRowHeight="18.95" customHeight="1"/>
  <cols>
    <col min="1" max="1" width="34.140625" style="12" customWidth="1"/>
    <col min="2" max="2" width="8.140625" style="158" customWidth="1"/>
    <col min="3" max="3" width="0.85546875" style="12" customWidth="1"/>
    <col min="4" max="4" width="12" style="12" customWidth="1"/>
    <col min="5" max="5" width="0.85546875" style="12" customWidth="1"/>
    <col min="6" max="6" width="12.5703125" style="12" customWidth="1"/>
    <col min="7" max="7" width="0.85546875" style="12" customWidth="1"/>
    <col min="8" max="8" width="16.42578125" style="12" bestFit="1" customWidth="1"/>
    <col min="9" max="9" width="0.85546875" style="12" customWidth="1"/>
    <col min="10" max="10" width="11.5703125" style="12" customWidth="1"/>
    <col min="11" max="11" width="0.85546875" style="12" customWidth="1"/>
    <col min="12" max="12" width="12.28515625" style="12" customWidth="1"/>
    <col min="13" max="13" width="0.85546875" style="12" customWidth="1"/>
    <col min="14" max="14" width="27.140625" style="12" customWidth="1"/>
    <col min="15" max="15" width="0.85546875" style="12" customWidth="1"/>
    <col min="16" max="16" width="12.7109375" style="12" customWidth="1"/>
    <col min="17" max="16384" width="9.140625" style="12"/>
  </cols>
  <sheetData>
    <row r="1" spans="1:18" ht="21" customHeight="1">
      <c r="A1" s="9" t="s">
        <v>67</v>
      </c>
      <c r="B1" s="68"/>
      <c r="C1" s="4"/>
      <c r="D1" s="14"/>
      <c r="E1" s="14"/>
      <c r="F1" s="14"/>
      <c r="G1" s="15"/>
      <c r="H1" s="15"/>
      <c r="I1" s="14"/>
      <c r="J1" s="15"/>
      <c r="K1" s="15"/>
      <c r="L1" s="15"/>
      <c r="M1" s="15"/>
      <c r="N1" s="15"/>
      <c r="O1" s="15"/>
      <c r="P1" s="15"/>
    </row>
    <row r="2" spans="1:18" ht="21" customHeight="1">
      <c r="A2" s="3" t="s">
        <v>129</v>
      </c>
      <c r="B2" s="152"/>
      <c r="C2" s="4"/>
      <c r="D2" s="14"/>
      <c r="E2" s="14"/>
      <c r="F2" s="14"/>
      <c r="G2" s="15"/>
      <c r="H2" s="15"/>
      <c r="I2" s="14"/>
      <c r="J2" s="15"/>
      <c r="K2" s="15"/>
      <c r="L2" s="15"/>
      <c r="M2" s="15"/>
      <c r="N2" s="15"/>
      <c r="O2" s="15"/>
      <c r="P2" s="15"/>
    </row>
    <row r="3" spans="1:18" ht="21" customHeight="1">
      <c r="A3" s="13" t="str">
        <f>'6'!A3</f>
        <v>สำหรับรอบระยะเวลาเก้าเดือนสิ้นสุดวันที่ 30 กันยายน พ.ศ. 2568</v>
      </c>
      <c r="B3" s="153"/>
      <c r="C3" s="5"/>
      <c r="D3" s="16"/>
      <c r="E3" s="16"/>
      <c r="F3" s="16"/>
      <c r="G3" s="17"/>
      <c r="H3" s="17"/>
      <c r="I3" s="16"/>
      <c r="J3" s="17"/>
      <c r="K3" s="17"/>
      <c r="L3" s="17"/>
      <c r="M3" s="17"/>
      <c r="N3" s="17"/>
      <c r="O3" s="17"/>
      <c r="P3" s="17"/>
    </row>
    <row r="4" spans="1:18" ht="21" customHeight="1">
      <c r="A4" s="18"/>
      <c r="B4" s="154"/>
      <c r="C4" s="4"/>
      <c r="D4" s="14"/>
      <c r="E4" s="14"/>
      <c r="F4" s="14"/>
      <c r="G4" s="15"/>
      <c r="H4" s="15"/>
      <c r="I4" s="14"/>
      <c r="J4" s="15"/>
      <c r="K4" s="15"/>
      <c r="L4" s="15"/>
      <c r="M4" s="15"/>
      <c r="N4" s="15"/>
      <c r="O4" s="15"/>
      <c r="P4" s="15"/>
    </row>
    <row r="5" spans="1:18" ht="21" customHeight="1">
      <c r="A5" s="19"/>
      <c r="B5" s="19"/>
      <c r="C5" s="19"/>
      <c r="D5" s="208" t="s">
        <v>130</v>
      </c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</row>
    <row r="6" spans="1:18" ht="21" customHeight="1">
      <c r="A6" s="19"/>
      <c r="B6" s="19"/>
      <c r="C6" s="19"/>
      <c r="D6" s="20"/>
      <c r="E6" s="20"/>
      <c r="F6" s="20"/>
      <c r="G6" s="20"/>
      <c r="H6" s="20"/>
      <c r="I6" s="20"/>
      <c r="J6" s="20"/>
      <c r="K6" s="20"/>
      <c r="L6" s="20"/>
      <c r="M6" s="20"/>
      <c r="N6" s="155" t="s">
        <v>64</v>
      </c>
      <c r="O6" s="156"/>
      <c r="P6" s="20"/>
    </row>
    <row r="7" spans="1:18" ht="21" customHeight="1">
      <c r="A7" s="19"/>
      <c r="B7" s="19"/>
      <c r="C7" s="19"/>
      <c r="D7" s="20"/>
      <c r="E7" s="20"/>
      <c r="F7" s="20"/>
      <c r="G7" s="20"/>
      <c r="H7" s="20"/>
      <c r="I7" s="20"/>
      <c r="J7" s="210" t="s">
        <v>61</v>
      </c>
      <c r="K7" s="210"/>
      <c r="L7" s="210"/>
      <c r="M7" s="20"/>
      <c r="N7" s="42" t="s">
        <v>85</v>
      </c>
      <c r="O7" s="157"/>
      <c r="P7" s="20"/>
    </row>
    <row r="8" spans="1:18" ht="21" customHeight="1">
      <c r="A8" s="19"/>
      <c r="B8" s="19"/>
      <c r="C8" s="19"/>
      <c r="D8" s="20"/>
      <c r="E8" s="20"/>
      <c r="F8" s="20"/>
      <c r="G8" s="20"/>
      <c r="H8" s="21"/>
      <c r="I8" s="20"/>
      <c r="J8" s="21"/>
      <c r="K8" s="20"/>
      <c r="L8" s="20"/>
      <c r="M8" s="20"/>
      <c r="N8" s="22" t="s">
        <v>108</v>
      </c>
      <c r="O8" s="23"/>
      <c r="P8" s="20"/>
      <c r="R8" s="23"/>
    </row>
    <row r="9" spans="1:18" ht="21" customHeight="1">
      <c r="A9" s="19"/>
      <c r="B9" s="19"/>
      <c r="C9" s="19"/>
      <c r="D9" s="21"/>
      <c r="E9" s="21"/>
      <c r="F9" s="21"/>
      <c r="G9" s="21"/>
      <c r="H9" s="21" t="s">
        <v>131</v>
      </c>
      <c r="I9" s="21"/>
      <c r="J9" s="21" t="s">
        <v>110</v>
      </c>
      <c r="K9" s="21"/>
      <c r="L9" s="21"/>
      <c r="M9" s="21"/>
      <c r="N9" s="23" t="s">
        <v>111</v>
      </c>
      <c r="O9" s="21"/>
      <c r="P9" s="15"/>
      <c r="R9" s="21"/>
    </row>
    <row r="10" spans="1:18" ht="21" customHeight="1">
      <c r="A10" s="19"/>
      <c r="B10" s="19"/>
      <c r="C10" s="19"/>
      <c r="D10" s="21" t="s">
        <v>112</v>
      </c>
      <c r="E10" s="21"/>
      <c r="F10" s="21" t="s">
        <v>113</v>
      </c>
      <c r="G10" s="21"/>
      <c r="H10" s="21" t="s">
        <v>114</v>
      </c>
      <c r="I10" s="21"/>
      <c r="J10" s="24" t="s">
        <v>115</v>
      </c>
      <c r="K10" s="21"/>
      <c r="L10" s="21"/>
      <c r="M10" s="21"/>
      <c r="N10" s="21" t="s">
        <v>117</v>
      </c>
      <c r="O10" s="21"/>
      <c r="P10" s="21" t="s">
        <v>118</v>
      </c>
    </row>
    <row r="11" spans="1:18" ht="21" customHeight="1">
      <c r="A11" s="19"/>
      <c r="B11" s="19"/>
      <c r="C11" s="19"/>
      <c r="D11" s="21" t="s">
        <v>119</v>
      </c>
      <c r="E11" s="21"/>
      <c r="F11" s="21" t="s">
        <v>120</v>
      </c>
      <c r="G11" s="21"/>
      <c r="H11" s="21" t="s">
        <v>121</v>
      </c>
      <c r="I11" s="21"/>
      <c r="J11" s="21" t="s">
        <v>122</v>
      </c>
      <c r="K11" s="21"/>
      <c r="L11" s="21" t="s">
        <v>63</v>
      </c>
      <c r="M11" s="21"/>
      <c r="N11" s="21" t="s">
        <v>124</v>
      </c>
      <c r="O11" s="21"/>
      <c r="P11" s="25" t="s">
        <v>125</v>
      </c>
    </row>
    <row r="12" spans="1:18" ht="21" customHeight="1">
      <c r="A12" s="19"/>
      <c r="B12" s="26" t="s">
        <v>9</v>
      </c>
      <c r="C12" s="19"/>
      <c r="D12" s="27" t="s">
        <v>10</v>
      </c>
      <c r="E12" s="21"/>
      <c r="F12" s="27" t="s">
        <v>10</v>
      </c>
      <c r="G12" s="21"/>
      <c r="H12" s="27" t="s">
        <v>10</v>
      </c>
      <c r="I12" s="21"/>
      <c r="J12" s="27" t="s">
        <v>10</v>
      </c>
      <c r="K12" s="21"/>
      <c r="L12" s="27" t="s">
        <v>10</v>
      </c>
      <c r="M12" s="21"/>
      <c r="N12" s="27" t="s">
        <v>10</v>
      </c>
      <c r="O12" s="21"/>
      <c r="P12" s="27" t="s">
        <v>10</v>
      </c>
    </row>
    <row r="13" spans="1:18" ht="21" customHeight="1">
      <c r="A13" s="19"/>
      <c r="B13" s="28"/>
      <c r="C13" s="19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</row>
    <row r="14" spans="1:18" ht="21" customHeight="1">
      <c r="A14" s="29" t="s">
        <v>126</v>
      </c>
      <c r="B14" s="30"/>
      <c r="C14" s="31"/>
      <c r="D14" s="8">
        <v>225000000</v>
      </c>
      <c r="E14" s="8"/>
      <c r="F14" s="8">
        <v>293184000</v>
      </c>
      <c r="G14" s="8"/>
      <c r="H14" s="8">
        <v>-10000000</v>
      </c>
      <c r="I14" s="8"/>
      <c r="J14" s="8">
        <v>14000000</v>
      </c>
      <c r="K14" s="8"/>
      <c r="L14" s="8">
        <v>120836767</v>
      </c>
      <c r="M14" s="8"/>
      <c r="N14" s="8">
        <v>-24690</v>
      </c>
      <c r="O14" s="8"/>
      <c r="P14" s="8">
        <f>SUM(D14:N14)</f>
        <v>642996077</v>
      </c>
    </row>
    <row r="15" spans="1:18" ht="21" customHeight="1">
      <c r="A15" s="32" t="s">
        <v>100</v>
      </c>
      <c r="B15" s="30"/>
      <c r="C15" s="31"/>
      <c r="D15" s="8" t="s">
        <v>174</v>
      </c>
      <c r="E15" s="8"/>
      <c r="F15" s="8" t="s">
        <v>174</v>
      </c>
      <c r="G15" s="8"/>
      <c r="H15" s="8" t="s">
        <v>174</v>
      </c>
      <c r="I15" s="8"/>
      <c r="J15" s="8" t="s">
        <v>174</v>
      </c>
      <c r="K15" s="8"/>
      <c r="L15" s="8">
        <v>40617213</v>
      </c>
      <c r="M15" s="8"/>
      <c r="N15" s="8">
        <v>60220</v>
      </c>
      <c r="O15" s="8"/>
      <c r="P15" s="8">
        <f>SUM(D15:N15)</f>
        <v>40677433</v>
      </c>
    </row>
    <row r="16" spans="1:18" ht="21" customHeight="1">
      <c r="A16" s="32" t="s">
        <v>127</v>
      </c>
      <c r="B16" s="30">
        <v>17</v>
      </c>
      <c r="C16" s="31"/>
      <c r="D16" s="33" t="s">
        <v>174</v>
      </c>
      <c r="E16" s="8"/>
      <c r="F16" s="33" t="s">
        <v>174</v>
      </c>
      <c r="G16" s="8"/>
      <c r="H16" s="33" t="s">
        <v>174</v>
      </c>
      <c r="I16" s="8"/>
      <c r="J16" s="33" t="s">
        <v>174</v>
      </c>
      <c r="K16" s="8"/>
      <c r="L16" s="33">
        <v>-37349675</v>
      </c>
      <c r="M16" s="8"/>
      <c r="N16" s="33">
        <v>0</v>
      </c>
      <c r="O16" s="8"/>
      <c r="P16" s="33">
        <f>SUM(D16:N16)</f>
        <v>-37349675</v>
      </c>
    </row>
    <row r="17" spans="1:16" ht="8.1" customHeight="1">
      <c r="A17" s="32"/>
      <c r="B17" s="30"/>
      <c r="C17" s="31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21" customHeight="1" thickBot="1">
      <c r="A18" s="29" t="s">
        <v>170</v>
      </c>
      <c r="B18" s="30"/>
      <c r="C18" s="31"/>
      <c r="D18" s="35">
        <f>SUM(D14:D17)</f>
        <v>225000000</v>
      </c>
      <c r="E18" s="34"/>
      <c r="F18" s="35">
        <f>SUM(F14:F17)</f>
        <v>293184000</v>
      </c>
      <c r="G18" s="34"/>
      <c r="H18" s="35">
        <f>SUM(H14:H17)</f>
        <v>-10000000</v>
      </c>
      <c r="I18" s="34"/>
      <c r="J18" s="35">
        <f>SUM(J14:J17)</f>
        <v>14000000</v>
      </c>
      <c r="K18" s="34"/>
      <c r="L18" s="35">
        <f>SUM(L14:L17)</f>
        <v>124104305</v>
      </c>
      <c r="M18" s="34"/>
      <c r="N18" s="35">
        <f>SUM(N14:N17)</f>
        <v>35530</v>
      </c>
      <c r="O18" s="8"/>
      <c r="P18" s="35">
        <f>SUM(P14:P17)</f>
        <v>646323835</v>
      </c>
    </row>
    <row r="19" spans="1:16" ht="21" customHeight="1" thickTop="1">
      <c r="A19" s="29"/>
      <c r="B19" s="30"/>
      <c r="C19" s="31"/>
      <c r="D19" s="8"/>
      <c r="E19" s="34"/>
      <c r="F19" s="8"/>
      <c r="G19" s="34"/>
      <c r="H19" s="8"/>
      <c r="I19" s="34"/>
      <c r="J19" s="8"/>
      <c r="K19" s="34"/>
      <c r="L19" s="8"/>
      <c r="M19" s="34"/>
      <c r="N19" s="8"/>
      <c r="O19" s="8"/>
      <c r="P19" s="8"/>
    </row>
    <row r="20" spans="1:16" ht="21" customHeight="1">
      <c r="A20" s="29" t="s">
        <v>128</v>
      </c>
      <c r="B20" s="30"/>
      <c r="C20" s="31"/>
      <c r="D20" s="8">
        <v>225000000</v>
      </c>
      <c r="E20" s="8"/>
      <c r="F20" s="8">
        <v>293184000</v>
      </c>
      <c r="G20" s="8"/>
      <c r="H20" s="8">
        <v>-10000000</v>
      </c>
      <c r="I20" s="8"/>
      <c r="J20" s="8">
        <v>17000000</v>
      </c>
      <c r="K20" s="8"/>
      <c r="L20" s="8">
        <v>136353534</v>
      </c>
      <c r="M20" s="8"/>
      <c r="N20" s="8">
        <v>221033</v>
      </c>
      <c r="O20" s="8"/>
      <c r="P20" s="8">
        <f>SUM(D20:N20)</f>
        <v>661758567</v>
      </c>
    </row>
    <row r="21" spans="1:16" ht="21" customHeight="1">
      <c r="A21" s="32" t="s">
        <v>100</v>
      </c>
      <c r="B21" s="30"/>
      <c r="C21" s="31"/>
      <c r="D21" s="8">
        <v>0</v>
      </c>
      <c r="E21" s="8"/>
      <c r="F21" s="8">
        <v>0</v>
      </c>
      <c r="G21" s="8"/>
      <c r="H21" s="8">
        <v>0</v>
      </c>
      <c r="I21" s="8"/>
      <c r="J21" s="8">
        <v>0</v>
      </c>
      <c r="K21" s="8"/>
      <c r="L21" s="8">
        <v>30706427</v>
      </c>
      <c r="M21" s="8"/>
      <c r="N21" s="8">
        <f>'5(9M)'!H57</f>
        <v>398925</v>
      </c>
      <c r="O21" s="8"/>
      <c r="P21" s="8">
        <f>SUM(D21:N21)</f>
        <v>31105352</v>
      </c>
    </row>
    <row r="22" spans="1:16" ht="21" customHeight="1">
      <c r="A22" s="32" t="s">
        <v>127</v>
      </c>
      <c r="B22" s="30">
        <v>17</v>
      </c>
      <c r="C22" s="31"/>
      <c r="D22" s="33">
        <v>0</v>
      </c>
      <c r="E22" s="8"/>
      <c r="F22" s="33">
        <v>0</v>
      </c>
      <c r="G22" s="8"/>
      <c r="H22" s="33">
        <v>0</v>
      </c>
      <c r="I22" s="8"/>
      <c r="J22" s="33">
        <v>0</v>
      </c>
      <c r="K22" s="8"/>
      <c r="L22" s="33">
        <v>-36449496</v>
      </c>
      <c r="M22" s="8"/>
      <c r="N22" s="33">
        <v>0</v>
      </c>
      <c r="O22" s="8"/>
      <c r="P22" s="33">
        <f>SUM(D22:N22)</f>
        <v>-36449496</v>
      </c>
    </row>
    <row r="23" spans="1:16" ht="8.1" customHeight="1">
      <c r="A23" s="32"/>
      <c r="B23" s="30"/>
      <c r="C23" s="31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</row>
    <row r="24" spans="1:16" ht="21" customHeight="1" thickBot="1">
      <c r="A24" s="29" t="s">
        <v>171</v>
      </c>
      <c r="B24" s="30"/>
      <c r="C24" s="31"/>
      <c r="D24" s="35">
        <f>SUM(D20:D23)</f>
        <v>225000000</v>
      </c>
      <c r="E24" s="34"/>
      <c r="F24" s="35">
        <f>SUM(F20:F23)</f>
        <v>293184000</v>
      </c>
      <c r="G24" s="34"/>
      <c r="H24" s="35">
        <f>SUM(H20:H23)</f>
        <v>-10000000</v>
      </c>
      <c r="I24" s="34"/>
      <c r="J24" s="35">
        <f>SUM(J20:J23)</f>
        <v>17000000</v>
      </c>
      <c r="K24" s="34"/>
      <c r="L24" s="35">
        <f>SUM(L20:L23)</f>
        <v>130610465</v>
      </c>
      <c r="M24" s="34"/>
      <c r="N24" s="35">
        <f>SUM(N20:N23)</f>
        <v>619958</v>
      </c>
      <c r="O24" s="8"/>
      <c r="P24" s="35">
        <f>SUM(P20:P23)</f>
        <v>656414423</v>
      </c>
    </row>
    <row r="25" spans="1:16" ht="21" customHeight="1" thickTop="1">
      <c r="A25" s="29"/>
      <c r="B25" s="30"/>
      <c r="C25" s="31"/>
      <c r="D25" s="8"/>
      <c r="E25" s="34"/>
      <c r="F25" s="8"/>
      <c r="G25" s="34"/>
      <c r="H25" s="8"/>
      <c r="I25" s="34"/>
      <c r="J25" s="8"/>
      <c r="K25" s="34"/>
      <c r="L25" s="8"/>
      <c r="M25" s="34"/>
      <c r="N25" s="8"/>
      <c r="O25" s="8"/>
      <c r="P25" s="8"/>
    </row>
    <row r="26" spans="1:16" ht="21" customHeight="1">
      <c r="A26" s="29"/>
      <c r="B26" s="30"/>
      <c r="C26" s="31"/>
      <c r="D26" s="8"/>
      <c r="E26" s="34"/>
      <c r="F26" s="8"/>
      <c r="G26" s="34"/>
      <c r="H26" s="8"/>
      <c r="I26" s="34"/>
      <c r="J26" s="8"/>
      <c r="K26" s="34"/>
      <c r="L26" s="8"/>
      <c r="M26" s="34"/>
      <c r="N26" s="8"/>
      <c r="O26" s="8"/>
      <c r="P26" s="8"/>
    </row>
    <row r="27" spans="1:16" ht="21" customHeight="1">
      <c r="A27" s="29"/>
      <c r="B27" s="30"/>
      <c r="C27" s="31"/>
      <c r="D27" s="8"/>
      <c r="E27" s="34"/>
      <c r="F27" s="8"/>
      <c r="G27" s="34"/>
      <c r="H27" s="8"/>
      <c r="I27" s="34"/>
      <c r="J27" s="8"/>
      <c r="K27" s="34"/>
      <c r="L27" s="8"/>
      <c r="M27" s="34"/>
      <c r="N27" s="8"/>
      <c r="O27" s="8"/>
      <c r="P27" s="8"/>
    </row>
    <row r="28" spans="1:16" ht="21" customHeight="1">
      <c r="A28" s="29"/>
      <c r="B28" s="30"/>
      <c r="C28" s="31"/>
      <c r="D28" s="8"/>
      <c r="E28" s="34"/>
      <c r="F28" s="8"/>
      <c r="G28" s="34"/>
      <c r="H28" s="8"/>
      <c r="I28" s="34"/>
      <c r="J28" s="8"/>
      <c r="K28" s="34"/>
      <c r="L28" s="8"/>
      <c r="M28" s="34"/>
      <c r="N28" s="8"/>
      <c r="O28" s="8"/>
      <c r="P28" s="8"/>
    </row>
    <row r="29" spans="1:16" ht="9" customHeight="1">
      <c r="A29" s="29"/>
      <c r="B29" s="30"/>
      <c r="C29" s="31"/>
      <c r="D29" s="8"/>
      <c r="E29" s="34"/>
      <c r="F29" s="8"/>
      <c r="G29" s="34"/>
      <c r="H29" s="8"/>
      <c r="I29" s="34"/>
      <c r="J29" s="8"/>
      <c r="K29" s="34"/>
      <c r="L29" s="8"/>
      <c r="M29" s="34"/>
      <c r="N29" s="8"/>
      <c r="O29" s="8"/>
      <c r="P29" s="8"/>
    </row>
    <row r="30" spans="1:16" ht="21.75" customHeight="1">
      <c r="A30" s="207" t="s">
        <v>34</v>
      </c>
      <c r="B30" s="207"/>
      <c r="C30" s="207"/>
      <c r="D30" s="207"/>
      <c r="E30" s="207"/>
      <c r="F30" s="207"/>
      <c r="G30" s="207"/>
      <c r="H30" s="207"/>
      <c r="I30" s="207"/>
      <c r="J30" s="207"/>
      <c r="K30" s="207"/>
      <c r="L30" s="207"/>
      <c r="M30" s="207"/>
      <c r="N30" s="11"/>
      <c r="O30" s="11"/>
      <c r="P30" s="33"/>
    </row>
  </sheetData>
  <mergeCells count="3">
    <mergeCell ref="D5:P5"/>
    <mergeCell ref="J7:L7"/>
    <mergeCell ref="A30:M30"/>
  </mergeCells>
  <pageMargins left="0.5" right="0.5" top="0.5" bottom="0.6" header="0.49" footer="0.4"/>
  <pageSetup paperSize="9" scale="90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A22DC-A24D-4834-808E-02D9542F70BA}">
  <dimension ref="A1:Q74"/>
  <sheetViews>
    <sheetView zoomScale="90" zoomScaleNormal="90" zoomScaleSheetLayoutView="90" workbookViewId="0">
      <selection activeCell="N7" sqref="N7"/>
    </sheetView>
  </sheetViews>
  <sheetFormatPr defaultColWidth="9.140625" defaultRowHeight="18.75" customHeight="1"/>
  <cols>
    <col min="1" max="1" width="1.5703125" style="214" customWidth="1"/>
    <col min="2" max="2" width="50.5703125" style="214" customWidth="1"/>
    <col min="3" max="3" width="8.85546875" style="214" customWidth="1"/>
    <col min="4" max="4" width="1" style="214" customWidth="1"/>
    <col min="5" max="5" width="15.7109375" style="214" customWidth="1"/>
    <col min="6" max="6" width="1" style="214" customWidth="1"/>
    <col min="7" max="7" width="15.7109375" style="214" customWidth="1"/>
    <col min="8" max="8" width="1" style="214" customWidth="1"/>
    <col min="9" max="9" width="15.7109375" style="214" customWidth="1"/>
    <col min="10" max="10" width="1" style="214" customWidth="1"/>
    <col min="11" max="11" width="15.7109375" style="214" customWidth="1"/>
    <col min="12" max="13" width="9.140625" style="214"/>
    <col min="14" max="14" width="9.7109375" style="214" bestFit="1" customWidth="1"/>
    <col min="15" max="15" width="11.28515625" style="214" bestFit="1" customWidth="1"/>
    <col min="16" max="16" width="9.140625" style="214"/>
    <col min="17" max="17" width="9.7109375" style="214" bestFit="1" customWidth="1"/>
    <col min="18" max="16384" width="9.140625" style="214"/>
  </cols>
  <sheetData>
    <row r="1" spans="1:14" ht="18" customHeight="1">
      <c r="A1" s="9" t="s">
        <v>67</v>
      </c>
      <c r="B1" s="159"/>
      <c r="C1" s="160"/>
      <c r="D1" s="79"/>
      <c r="E1" s="161"/>
      <c r="F1" s="161"/>
      <c r="G1" s="161"/>
      <c r="H1" s="162"/>
      <c r="I1" s="161"/>
      <c r="J1" s="162"/>
      <c r="K1" s="161"/>
    </row>
    <row r="2" spans="1:14" ht="18" customHeight="1">
      <c r="A2" s="163" t="s">
        <v>132</v>
      </c>
      <c r="B2" s="159"/>
      <c r="C2" s="160"/>
      <c r="D2" s="79"/>
      <c r="E2" s="161"/>
      <c r="F2" s="161"/>
      <c r="G2" s="161"/>
      <c r="H2" s="162"/>
      <c r="I2" s="161"/>
      <c r="J2" s="162"/>
      <c r="K2" s="161"/>
    </row>
    <row r="3" spans="1:14" ht="18" customHeight="1">
      <c r="A3" s="13" t="str">
        <f>'7'!A3</f>
        <v>สำหรับรอบระยะเวลาเก้าเดือนสิ้นสุดวันที่ 30 กันยายน พ.ศ. 2568</v>
      </c>
      <c r="B3" s="164"/>
      <c r="C3" s="165"/>
      <c r="D3" s="166"/>
      <c r="E3" s="167"/>
      <c r="F3" s="167"/>
      <c r="G3" s="167"/>
      <c r="H3" s="168"/>
      <c r="I3" s="167"/>
      <c r="J3" s="168"/>
      <c r="K3" s="167"/>
    </row>
    <row r="4" spans="1:14" ht="13.5" customHeight="1">
      <c r="A4" s="169"/>
      <c r="B4" s="170"/>
      <c r="C4" s="171"/>
      <c r="D4" s="172"/>
      <c r="E4" s="173"/>
      <c r="F4" s="173"/>
      <c r="G4" s="173"/>
      <c r="H4" s="173"/>
      <c r="I4" s="173"/>
      <c r="J4" s="174"/>
      <c r="K4" s="173"/>
    </row>
    <row r="5" spans="1:14" ht="18" customHeight="1">
      <c r="A5" s="175"/>
      <c r="B5" s="176"/>
      <c r="C5" s="177"/>
      <c r="D5" s="176"/>
      <c r="E5" s="212" t="s">
        <v>2</v>
      </c>
      <c r="F5" s="212"/>
      <c r="G5" s="212"/>
      <c r="H5" s="174"/>
      <c r="I5" s="213" t="s">
        <v>3</v>
      </c>
      <c r="J5" s="213"/>
      <c r="K5" s="213"/>
    </row>
    <row r="6" spans="1:14" ht="18" customHeight="1">
      <c r="A6" s="175"/>
      <c r="B6" s="176"/>
      <c r="C6" s="177"/>
      <c r="D6" s="176"/>
      <c r="E6" s="178" t="s">
        <v>4</v>
      </c>
      <c r="F6" s="179"/>
      <c r="G6" s="178" t="s">
        <v>4</v>
      </c>
      <c r="H6" s="143"/>
      <c r="I6" s="178" t="s">
        <v>4</v>
      </c>
      <c r="J6" s="179"/>
      <c r="K6" s="178" t="s">
        <v>4</v>
      </c>
    </row>
    <row r="7" spans="1:14" ht="18" customHeight="1">
      <c r="A7" s="175"/>
      <c r="B7" s="176"/>
      <c r="C7" s="177"/>
      <c r="D7" s="176"/>
      <c r="E7" s="180" t="s">
        <v>169</v>
      </c>
      <c r="F7" s="178"/>
      <c r="G7" s="180" t="s">
        <v>169</v>
      </c>
      <c r="H7" s="178"/>
      <c r="I7" s="180" t="s">
        <v>169</v>
      </c>
      <c r="J7" s="178"/>
      <c r="K7" s="180" t="s">
        <v>169</v>
      </c>
    </row>
    <row r="8" spans="1:14" ht="18" customHeight="1">
      <c r="A8" s="175"/>
      <c r="B8" s="176"/>
      <c r="C8" s="181"/>
      <c r="D8" s="182"/>
      <c r="E8" s="183" t="s">
        <v>7</v>
      </c>
      <c r="F8" s="183"/>
      <c r="G8" s="183" t="s">
        <v>8</v>
      </c>
      <c r="H8" s="162"/>
      <c r="I8" s="183" t="s">
        <v>7</v>
      </c>
      <c r="J8" s="183"/>
      <c r="K8" s="183" t="s">
        <v>8</v>
      </c>
    </row>
    <row r="9" spans="1:14" ht="18" customHeight="1">
      <c r="A9" s="184"/>
      <c r="B9" s="184"/>
      <c r="C9" s="26" t="s">
        <v>9</v>
      </c>
      <c r="D9" s="185"/>
      <c r="E9" s="186" t="s">
        <v>10</v>
      </c>
      <c r="F9" s="187"/>
      <c r="G9" s="186" t="s">
        <v>10</v>
      </c>
      <c r="H9" s="188"/>
      <c r="I9" s="186" t="s">
        <v>10</v>
      </c>
      <c r="J9" s="187"/>
      <c r="K9" s="186" t="s">
        <v>10</v>
      </c>
    </row>
    <row r="10" spans="1:14" ht="18" customHeight="1">
      <c r="A10" s="189" t="s">
        <v>133</v>
      </c>
      <c r="B10" s="169"/>
      <c r="C10" s="181"/>
      <c r="D10" s="172"/>
      <c r="E10" s="173"/>
      <c r="F10" s="173"/>
      <c r="G10" s="173"/>
      <c r="H10" s="174"/>
      <c r="I10" s="173"/>
      <c r="J10" s="174"/>
      <c r="K10" s="173"/>
    </row>
    <row r="11" spans="1:14" ht="18" customHeight="1">
      <c r="A11" s="169" t="s">
        <v>134</v>
      </c>
      <c r="B11" s="170"/>
      <c r="C11" s="171"/>
      <c r="D11" s="172"/>
      <c r="E11" s="173">
        <v>62290198</v>
      </c>
      <c r="F11" s="173"/>
      <c r="G11" s="173">
        <v>49326917</v>
      </c>
      <c r="H11" s="173"/>
      <c r="I11" s="173">
        <v>41290243</v>
      </c>
      <c r="J11" s="174"/>
      <c r="K11" s="173">
        <v>51794318</v>
      </c>
    </row>
    <row r="12" spans="1:14" ht="18" customHeight="1">
      <c r="A12" s="190" t="s">
        <v>135</v>
      </c>
      <c r="B12" s="170"/>
      <c r="C12" s="171"/>
      <c r="D12" s="172"/>
      <c r="E12" s="173"/>
      <c r="F12" s="173"/>
      <c r="G12" s="173"/>
      <c r="H12" s="173"/>
      <c r="I12" s="173"/>
      <c r="J12" s="174"/>
      <c r="K12" s="173"/>
    </row>
    <row r="13" spans="1:14" ht="18" customHeight="1">
      <c r="A13" s="169"/>
      <c r="B13" s="170" t="s">
        <v>136</v>
      </c>
      <c r="C13" s="171" t="s">
        <v>137</v>
      </c>
      <c r="D13" s="172"/>
      <c r="E13" s="173">
        <v>27067357</v>
      </c>
      <c r="F13" s="173"/>
      <c r="G13" s="173">
        <v>30722586</v>
      </c>
      <c r="H13" s="173"/>
      <c r="I13" s="173">
        <v>12070399</v>
      </c>
      <c r="J13" s="170"/>
      <c r="K13" s="173">
        <v>9495922</v>
      </c>
    </row>
    <row r="14" spans="1:14" ht="18" customHeight="1">
      <c r="A14" s="169"/>
      <c r="B14" s="170" t="s">
        <v>138</v>
      </c>
      <c r="C14" s="171"/>
      <c r="D14" s="172"/>
      <c r="E14" s="173">
        <v>410629</v>
      </c>
      <c r="F14" s="173"/>
      <c r="G14" s="173">
        <v>-224274</v>
      </c>
      <c r="H14" s="173"/>
      <c r="I14" s="173">
        <v>-331081</v>
      </c>
      <c r="J14" s="170"/>
      <c r="K14" s="173">
        <v>-314512</v>
      </c>
      <c r="N14" s="215"/>
    </row>
    <row r="15" spans="1:14" ht="18" customHeight="1">
      <c r="A15" s="169"/>
      <c r="B15" s="170" t="s">
        <v>178</v>
      </c>
      <c r="C15" s="171"/>
      <c r="D15" s="172"/>
      <c r="E15" s="173">
        <v>-321738</v>
      </c>
      <c r="F15" s="173"/>
      <c r="G15" s="173">
        <v>175208</v>
      </c>
      <c r="H15" s="173"/>
      <c r="I15" s="173">
        <v>-393153</v>
      </c>
      <c r="J15" s="170"/>
      <c r="K15" s="79">
        <v>-190200</v>
      </c>
      <c r="N15" s="215"/>
    </row>
    <row r="16" spans="1:14" ht="18" customHeight="1">
      <c r="A16" s="169"/>
      <c r="B16" s="170" t="s">
        <v>139</v>
      </c>
      <c r="C16" s="171"/>
      <c r="D16" s="172"/>
      <c r="E16" s="173">
        <v>0</v>
      </c>
      <c r="F16" s="173"/>
      <c r="G16" s="173">
        <v>-17763660</v>
      </c>
      <c r="H16" s="172"/>
      <c r="I16" s="79">
        <v>0</v>
      </c>
      <c r="J16" s="170"/>
      <c r="K16" s="79">
        <v>0</v>
      </c>
      <c r="N16" s="215"/>
    </row>
    <row r="17" spans="1:16" ht="18" customHeight="1">
      <c r="A17" s="169"/>
      <c r="B17" s="170" t="s">
        <v>140</v>
      </c>
      <c r="C17" s="171"/>
      <c r="D17" s="172"/>
      <c r="E17" s="173">
        <v>0</v>
      </c>
      <c r="F17" s="172"/>
      <c r="G17" s="173">
        <v>-43404</v>
      </c>
      <c r="H17" s="172"/>
      <c r="I17" s="79">
        <v>-233201</v>
      </c>
      <c r="J17" s="172"/>
      <c r="K17" s="79">
        <v>0</v>
      </c>
      <c r="N17" s="204"/>
    </row>
    <row r="18" spans="1:16" ht="18" customHeight="1">
      <c r="A18" s="169"/>
      <c r="B18" s="170" t="s">
        <v>179</v>
      </c>
      <c r="C18" s="171"/>
      <c r="D18" s="172"/>
      <c r="E18" s="79">
        <v>229813</v>
      </c>
      <c r="F18" s="172"/>
      <c r="G18" s="173">
        <v>180855</v>
      </c>
      <c r="H18" s="172"/>
      <c r="I18" s="79">
        <v>229813</v>
      </c>
      <c r="J18" s="172"/>
      <c r="K18" s="79">
        <v>180855</v>
      </c>
    </row>
    <row r="19" spans="1:16" ht="18" customHeight="1">
      <c r="A19" s="169"/>
      <c r="B19" s="170" t="s">
        <v>81</v>
      </c>
      <c r="C19" s="171">
        <v>9</v>
      </c>
      <c r="D19" s="172"/>
      <c r="E19" s="173">
        <v>4052088</v>
      </c>
      <c r="F19" s="173"/>
      <c r="G19" s="173">
        <v>2429811</v>
      </c>
      <c r="H19" s="172"/>
      <c r="I19" s="173">
        <v>0</v>
      </c>
      <c r="J19" s="170"/>
      <c r="K19" s="173">
        <v>0</v>
      </c>
    </row>
    <row r="20" spans="1:16" ht="18" customHeight="1">
      <c r="A20" s="169"/>
      <c r="B20" s="170" t="s">
        <v>71</v>
      </c>
      <c r="C20" s="171"/>
      <c r="D20" s="172"/>
      <c r="E20" s="173">
        <v>-5089746</v>
      </c>
      <c r="F20" s="173"/>
      <c r="G20" s="173">
        <v>-5844906</v>
      </c>
      <c r="H20" s="172"/>
      <c r="I20" s="173">
        <v>-4956399</v>
      </c>
      <c r="J20" s="170"/>
      <c r="K20" s="173">
        <v>-5135352</v>
      </c>
      <c r="M20" s="216"/>
      <c r="N20" s="216"/>
      <c r="O20" s="216"/>
      <c r="P20" s="217"/>
    </row>
    <row r="21" spans="1:16" ht="18" customHeight="1">
      <c r="A21" s="169"/>
      <c r="B21" s="170" t="s">
        <v>72</v>
      </c>
      <c r="C21" s="171"/>
      <c r="D21" s="172"/>
      <c r="E21" s="173">
        <v>0</v>
      </c>
      <c r="F21" s="173"/>
      <c r="G21" s="173">
        <v>0</v>
      </c>
      <c r="H21" s="172"/>
      <c r="I21" s="173">
        <v>-6019948</v>
      </c>
      <c r="J21" s="170"/>
      <c r="K21" s="173">
        <v>-9429958</v>
      </c>
      <c r="N21" s="216"/>
    </row>
    <row r="22" spans="1:16" ht="18" customHeight="1">
      <c r="A22" s="169"/>
      <c r="B22" s="170" t="s">
        <v>82</v>
      </c>
      <c r="C22" s="171"/>
      <c r="D22" s="172"/>
      <c r="E22" s="173">
        <v>505883</v>
      </c>
      <c r="F22" s="173"/>
      <c r="G22" s="173">
        <v>400963</v>
      </c>
      <c r="H22" s="172"/>
      <c r="I22" s="173">
        <v>505883</v>
      </c>
      <c r="J22" s="170"/>
      <c r="K22" s="173">
        <v>382098</v>
      </c>
    </row>
    <row r="23" spans="1:16" ht="18" customHeight="1">
      <c r="A23" s="169"/>
      <c r="B23" s="170" t="s">
        <v>46</v>
      </c>
      <c r="C23" s="171"/>
      <c r="D23" s="172"/>
      <c r="E23" s="191">
        <v>4548735</v>
      </c>
      <c r="F23" s="173"/>
      <c r="G23" s="191">
        <v>5315291</v>
      </c>
      <c r="H23" s="172"/>
      <c r="I23" s="191">
        <v>3543927</v>
      </c>
      <c r="J23" s="170"/>
      <c r="K23" s="191">
        <v>1983758</v>
      </c>
    </row>
    <row r="24" spans="1:16" ht="5.0999999999999996" customHeight="1">
      <c r="A24" s="169"/>
      <c r="B24" s="170"/>
      <c r="C24" s="171"/>
      <c r="D24" s="172"/>
      <c r="E24" s="173"/>
      <c r="F24" s="173"/>
      <c r="G24" s="173"/>
      <c r="H24" s="172"/>
      <c r="I24" s="173"/>
      <c r="J24" s="170"/>
      <c r="K24" s="173"/>
    </row>
    <row r="25" spans="1:16" ht="18" customHeight="1">
      <c r="A25" s="169" t="s">
        <v>141</v>
      </c>
      <c r="B25" s="170"/>
      <c r="C25" s="171"/>
      <c r="D25" s="172"/>
      <c r="E25" s="173">
        <f>SUM(E11:E23)</f>
        <v>93693219</v>
      </c>
      <c r="F25" s="173"/>
      <c r="G25" s="173">
        <f>SUM(G11:G23)</f>
        <v>64675387</v>
      </c>
      <c r="H25" s="172"/>
      <c r="I25" s="173">
        <f>SUM(I11:I23)</f>
        <v>45706483</v>
      </c>
      <c r="J25" s="170"/>
      <c r="K25" s="173">
        <f>SUM(K11:K23)</f>
        <v>48766929</v>
      </c>
    </row>
    <row r="26" spans="1:16" ht="18" customHeight="1">
      <c r="A26" s="189" t="s">
        <v>142</v>
      </c>
      <c r="B26" s="169"/>
      <c r="C26" s="192"/>
      <c r="D26" s="172"/>
      <c r="E26" s="173"/>
      <c r="F26" s="173"/>
      <c r="G26" s="173"/>
      <c r="H26" s="173"/>
      <c r="I26" s="173"/>
      <c r="J26" s="174"/>
      <c r="K26" s="173"/>
      <c r="N26" s="218"/>
    </row>
    <row r="27" spans="1:16" ht="18" customHeight="1">
      <c r="A27" s="170"/>
      <c r="B27" s="169" t="s">
        <v>143</v>
      </c>
      <c r="C27" s="37"/>
      <c r="D27" s="38"/>
      <c r="E27" s="173">
        <v>5138606</v>
      </c>
      <c r="F27" s="173"/>
      <c r="G27" s="173">
        <v>-11651211</v>
      </c>
      <c r="H27" s="173"/>
      <c r="I27" s="173">
        <v>1386946</v>
      </c>
      <c r="J27" s="173"/>
      <c r="K27" s="173">
        <v>-7013022</v>
      </c>
    </row>
    <row r="28" spans="1:16" ht="18" customHeight="1">
      <c r="A28" s="170"/>
      <c r="B28" s="169" t="s">
        <v>15</v>
      </c>
      <c r="C28" s="37"/>
      <c r="D28" s="38"/>
      <c r="E28" s="173">
        <v>-24142600</v>
      </c>
      <c r="F28" s="173"/>
      <c r="G28" s="173">
        <v>-3001937</v>
      </c>
      <c r="H28" s="173"/>
      <c r="I28" s="173">
        <v>4223546</v>
      </c>
      <c r="J28" s="173"/>
      <c r="K28" s="173">
        <v>-1161070</v>
      </c>
    </row>
    <row r="29" spans="1:16" ht="18" customHeight="1">
      <c r="A29" s="170"/>
      <c r="B29" s="169" t="s">
        <v>17</v>
      </c>
      <c r="C29" s="37"/>
      <c r="D29" s="38"/>
      <c r="E29" s="173">
        <v>9990000</v>
      </c>
      <c r="F29" s="173"/>
      <c r="G29" s="173">
        <v>0</v>
      </c>
      <c r="H29" s="173"/>
      <c r="I29" s="173">
        <v>0</v>
      </c>
      <c r="J29" s="173"/>
      <c r="K29" s="173">
        <v>0</v>
      </c>
    </row>
    <row r="30" spans="1:16" ht="18" customHeight="1">
      <c r="A30" s="170"/>
      <c r="B30" s="169" t="s">
        <v>18</v>
      </c>
      <c r="C30" s="37"/>
      <c r="D30" s="38"/>
      <c r="E30" s="173">
        <v>-296350</v>
      </c>
      <c r="F30" s="173"/>
      <c r="G30" s="173">
        <v>-248790</v>
      </c>
      <c r="H30" s="173"/>
      <c r="I30" s="173">
        <v>0</v>
      </c>
      <c r="J30" s="173"/>
      <c r="K30" s="173">
        <v>-491007</v>
      </c>
    </row>
    <row r="31" spans="1:16" ht="18" customHeight="1">
      <c r="A31" s="170"/>
      <c r="B31" s="169" t="s">
        <v>38</v>
      </c>
      <c r="C31" s="37"/>
      <c r="D31" s="38"/>
      <c r="E31" s="173">
        <v>-5105678</v>
      </c>
      <c r="F31" s="173"/>
      <c r="G31" s="173">
        <v>-16986718</v>
      </c>
      <c r="H31" s="173"/>
      <c r="I31" s="173">
        <v>-3637523</v>
      </c>
      <c r="J31" s="173"/>
      <c r="K31" s="173">
        <v>15989361</v>
      </c>
    </row>
    <row r="32" spans="1:16" ht="18" customHeight="1">
      <c r="A32" s="170"/>
      <c r="B32" s="169" t="s">
        <v>43</v>
      </c>
      <c r="C32" s="37"/>
      <c r="D32" s="38"/>
      <c r="E32" s="173">
        <v>13831675</v>
      </c>
      <c r="F32" s="173"/>
      <c r="G32" s="173">
        <v>5143443</v>
      </c>
      <c r="H32" s="173"/>
      <c r="I32" s="173">
        <v>2927913</v>
      </c>
      <c r="J32" s="173"/>
      <c r="K32" s="173">
        <v>4043387</v>
      </c>
    </row>
    <row r="33" spans="1:17" ht="18" customHeight="1">
      <c r="A33" s="170"/>
      <c r="B33" s="169" t="s">
        <v>144</v>
      </c>
      <c r="C33" s="37"/>
      <c r="D33" s="38"/>
      <c r="E33" s="191">
        <v>-2666346</v>
      </c>
      <c r="F33" s="39"/>
      <c r="G33" s="191">
        <v>0</v>
      </c>
      <c r="H33" s="40"/>
      <c r="I33" s="191">
        <v>-1371520</v>
      </c>
      <c r="J33" s="193"/>
      <c r="K33" s="191">
        <v>0</v>
      </c>
    </row>
    <row r="34" spans="1:17" ht="5.0999999999999996" customHeight="1">
      <c r="A34" s="169"/>
      <c r="B34" s="169"/>
      <c r="C34" s="37"/>
      <c r="D34" s="38"/>
      <c r="E34" s="39"/>
      <c r="F34" s="39"/>
      <c r="G34" s="39"/>
      <c r="H34" s="39"/>
      <c r="I34" s="39"/>
      <c r="J34" s="174"/>
      <c r="K34" s="39"/>
    </row>
    <row r="35" spans="1:17" ht="18" customHeight="1">
      <c r="A35" s="170" t="s">
        <v>180</v>
      </c>
      <c r="B35" s="169"/>
      <c r="C35" s="171"/>
      <c r="D35" s="172"/>
      <c r="E35" s="39">
        <f>SUM(E25:E33)</f>
        <v>90442526</v>
      </c>
      <c r="F35" s="173"/>
      <c r="G35" s="39">
        <f>SUM(G25:G33)</f>
        <v>37930174</v>
      </c>
      <c r="H35" s="173"/>
      <c r="I35" s="39">
        <f>SUM(I25:I33)</f>
        <v>49235845</v>
      </c>
      <c r="J35" s="173"/>
      <c r="K35" s="39">
        <f>SUM(K25:K33)</f>
        <v>60134578</v>
      </c>
    </row>
    <row r="36" spans="1:17" ht="18" customHeight="1">
      <c r="A36" s="170"/>
      <c r="B36" s="169" t="s">
        <v>145</v>
      </c>
      <c r="C36" s="171"/>
      <c r="D36" s="172"/>
      <c r="E36" s="39">
        <v>273559</v>
      </c>
      <c r="F36" s="173"/>
      <c r="G36" s="39">
        <v>1049486</v>
      </c>
      <c r="H36" s="173"/>
      <c r="I36" s="39">
        <v>118214</v>
      </c>
      <c r="J36" s="173"/>
      <c r="K36" s="39">
        <v>834146</v>
      </c>
      <c r="N36" s="216"/>
      <c r="O36" s="218"/>
      <c r="P36" s="218"/>
      <c r="Q36" s="218"/>
    </row>
    <row r="37" spans="1:17" ht="18" customHeight="1">
      <c r="A37" s="170"/>
      <c r="B37" s="169" t="s">
        <v>146</v>
      </c>
      <c r="C37" s="171"/>
      <c r="D37" s="172"/>
      <c r="E37" s="39">
        <v>-505883</v>
      </c>
      <c r="F37" s="173"/>
      <c r="G37" s="39">
        <v>-400963</v>
      </c>
      <c r="H37" s="173"/>
      <c r="I37" s="39">
        <v>-505883</v>
      </c>
      <c r="J37" s="173"/>
      <c r="K37" s="39">
        <v>-382098</v>
      </c>
      <c r="N37" s="216"/>
    </row>
    <row r="38" spans="1:17" ht="18" customHeight="1">
      <c r="A38" s="189"/>
      <c r="B38" s="169" t="s">
        <v>147</v>
      </c>
      <c r="C38" s="171"/>
      <c r="D38" s="172"/>
      <c r="E38" s="173">
        <v>239849</v>
      </c>
      <c r="F38" s="173"/>
      <c r="G38" s="173">
        <v>420354</v>
      </c>
      <c r="H38" s="172"/>
      <c r="I38" s="79">
        <v>0</v>
      </c>
      <c r="J38" s="170"/>
      <c r="K38" s="79">
        <v>0</v>
      </c>
      <c r="N38" s="216"/>
      <c r="Q38" s="218"/>
    </row>
    <row r="39" spans="1:17" ht="18" customHeight="1">
      <c r="A39" s="169"/>
      <c r="B39" s="169" t="s">
        <v>148</v>
      </c>
      <c r="C39" s="37"/>
      <c r="D39" s="38"/>
      <c r="E39" s="166">
        <v>-19112215</v>
      </c>
      <c r="F39" s="41"/>
      <c r="G39" s="166">
        <v>-16740563</v>
      </c>
      <c r="H39" s="172"/>
      <c r="I39" s="166">
        <v>-10323585</v>
      </c>
      <c r="J39" s="170"/>
      <c r="K39" s="166">
        <v>-11873723</v>
      </c>
    </row>
    <row r="40" spans="1:17" ht="5.0999999999999996" customHeight="1">
      <c r="A40" s="170"/>
      <c r="B40" s="169"/>
      <c r="C40" s="171"/>
      <c r="D40" s="172"/>
      <c r="E40" s="173"/>
      <c r="F40" s="173"/>
      <c r="G40" s="173"/>
      <c r="H40" s="173"/>
      <c r="I40" s="173"/>
      <c r="J40" s="174"/>
      <c r="K40" s="173"/>
    </row>
    <row r="41" spans="1:17" ht="18" customHeight="1">
      <c r="A41" s="189" t="s">
        <v>149</v>
      </c>
      <c r="B41" s="170"/>
      <c r="C41" s="171"/>
      <c r="D41" s="172"/>
      <c r="E41" s="191">
        <f>SUM(E35:E39)</f>
        <v>71337836</v>
      </c>
      <c r="F41" s="173"/>
      <c r="G41" s="191">
        <f>SUM(G35:G39)</f>
        <v>22258488</v>
      </c>
      <c r="H41" s="173"/>
      <c r="I41" s="191">
        <f>SUM(I35:I39)</f>
        <v>38524591</v>
      </c>
      <c r="J41" s="174"/>
      <c r="K41" s="191">
        <f>SUM(K35:K39)</f>
        <v>48712903</v>
      </c>
      <c r="N41" s="216"/>
    </row>
    <row r="42" spans="1:17" ht="6" customHeight="1">
      <c r="A42" s="189"/>
      <c r="B42" s="170"/>
      <c r="C42" s="171"/>
      <c r="D42" s="172"/>
      <c r="E42" s="173"/>
      <c r="F42" s="173"/>
      <c r="G42" s="173"/>
      <c r="H42" s="173"/>
      <c r="I42" s="173"/>
      <c r="J42" s="174"/>
      <c r="K42" s="173"/>
      <c r="N42" s="218"/>
    </row>
    <row r="43" spans="1:17" ht="18" customHeight="1">
      <c r="A43" s="194" t="s">
        <v>150</v>
      </c>
      <c r="B43" s="195"/>
      <c r="C43" s="160"/>
      <c r="D43" s="79"/>
      <c r="E43" s="161"/>
      <c r="F43" s="161"/>
      <c r="G43" s="161"/>
      <c r="H43" s="162"/>
      <c r="I43" s="161"/>
      <c r="J43" s="162"/>
      <c r="K43" s="161"/>
      <c r="N43" s="218"/>
      <c r="O43" s="218"/>
    </row>
    <row r="44" spans="1:17" ht="18" customHeight="1">
      <c r="A44" s="196" t="s">
        <v>175</v>
      </c>
      <c r="B44" s="195"/>
      <c r="C44" s="160"/>
      <c r="D44" s="79"/>
      <c r="E44" s="161">
        <v>0</v>
      </c>
      <c r="F44" s="161"/>
      <c r="G44" s="161">
        <v>-1810000</v>
      </c>
      <c r="H44" s="162"/>
      <c r="I44" s="161">
        <v>0</v>
      </c>
      <c r="J44" s="162"/>
      <c r="K44" s="161">
        <v>0</v>
      </c>
    </row>
    <row r="45" spans="1:17" ht="18" customHeight="1">
      <c r="A45" s="170" t="s">
        <v>151</v>
      </c>
      <c r="B45" s="169"/>
      <c r="C45" s="37">
        <v>8</v>
      </c>
      <c r="D45" s="38"/>
      <c r="E45" s="161">
        <v>-360459278</v>
      </c>
      <c r="F45" s="161"/>
      <c r="G45" s="161">
        <v>-790705672</v>
      </c>
      <c r="H45" s="161"/>
      <c r="I45" s="161">
        <v>-330546420</v>
      </c>
      <c r="J45" s="79"/>
      <c r="K45" s="161">
        <v>-768927062</v>
      </c>
      <c r="N45" s="217"/>
      <c r="O45" s="217"/>
      <c r="P45" s="217"/>
      <c r="Q45" s="217"/>
    </row>
    <row r="46" spans="1:17" ht="18" customHeight="1">
      <c r="A46" s="170" t="s">
        <v>152</v>
      </c>
      <c r="B46" s="169"/>
      <c r="C46" s="37">
        <v>8</v>
      </c>
      <c r="D46" s="38"/>
      <c r="E46" s="161">
        <v>355000000</v>
      </c>
      <c r="F46" s="161"/>
      <c r="G46" s="161">
        <v>858000000</v>
      </c>
      <c r="H46" s="161"/>
      <c r="I46" s="161">
        <v>328000000</v>
      </c>
      <c r="J46" s="79"/>
      <c r="K46" s="161">
        <v>813000000</v>
      </c>
      <c r="O46" s="216"/>
      <c r="P46" s="218"/>
    </row>
    <row r="47" spans="1:17" ht="18" customHeight="1">
      <c r="A47" s="196" t="s">
        <v>181</v>
      </c>
      <c r="B47" s="195"/>
      <c r="C47" s="160">
        <v>10</v>
      </c>
      <c r="D47" s="79"/>
      <c r="E47" s="161">
        <v>-4062634</v>
      </c>
      <c r="F47" s="161"/>
      <c r="G47" s="161">
        <v>-34956838</v>
      </c>
      <c r="H47" s="161"/>
      <c r="I47" s="161">
        <v>-840584</v>
      </c>
      <c r="J47" s="79"/>
      <c r="K47" s="161">
        <v>-29416457</v>
      </c>
      <c r="O47" s="218"/>
    </row>
    <row r="48" spans="1:17" ht="18" customHeight="1">
      <c r="A48" s="196" t="s">
        <v>182</v>
      </c>
      <c r="B48" s="195"/>
      <c r="C48" s="160"/>
      <c r="D48" s="79"/>
      <c r="E48" s="161">
        <v>416753</v>
      </c>
      <c r="F48" s="161"/>
      <c r="G48" s="161">
        <v>107228</v>
      </c>
      <c r="H48" s="161"/>
      <c r="I48" s="161">
        <v>399601</v>
      </c>
      <c r="J48" s="79"/>
      <c r="K48" s="161">
        <v>701503</v>
      </c>
    </row>
    <row r="49" spans="1:15" ht="18" customHeight="1">
      <c r="A49" s="196" t="s">
        <v>153</v>
      </c>
      <c r="B49" s="195"/>
      <c r="C49" s="160">
        <v>12</v>
      </c>
      <c r="D49" s="79"/>
      <c r="E49" s="161">
        <v>-19946637</v>
      </c>
      <c r="F49" s="161"/>
      <c r="G49" s="161">
        <v>-28602636</v>
      </c>
      <c r="H49" s="161"/>
      <c r="I49" s="161">
        <v>-12047779</v>
      </c>
      <c r="J49" s="79"/>
      <c r="K49" s="161">
        <v>-15180436</v>
      </c>
    </row>
    <row r="50" spans="1:15" ht="18" customHeight="1">
      <c r="A50" s="196" t="s">
        <v>154</v>
      </c>
      <c r="B50" s="195"/>
      <c r="C50" s="160"/>
      <c r="D50" s="79"/>
      <c r="E50" s="167">
        <v>0</v>
      </c>
      <c r="F50" s="161"/>
      <c r="G50" s="167">
        <v>0</v>
      </c>
      <c r="H50" s="161"/>
      <c r="I50" s="167">
        <v>6019948</v>
      </c>
      <c r="J50" s="79"/>
      <c r="K50" s="167">
        <v>9429958</v>
      </c>
    </row>
    <row r="51" spans="1:15" ht="5.0999999999999996" customHeight="1">
      <c r="A51" s="196"/>
      <c r="B51" s="195"/>
      <c r="C51" s="160"/>
      <c r="D51" s="79"/>
      <c r="E51" s="161"/>
      <c r="F51" s="161"/>
      <c r="G51" s="161"/>
      <c r="H51" s="161"/>
      <c r="I51" s="161"/>
      <c r="J51" s="162"/>
      <c r="K51" s="161"/>
    </row>
    <row r="52" spans="1:15" ht="18" customHeight="1">
      <c r="A52" s="197" t="s">
        <v>155</v>
      </c>
      <c r="B52" s="195"/>
      <c r="C52" s="160"/>
      <c r="D52" s="79"/>
      <c r="E52" s="167">
        <f>SUM(E44:E51)</f>
        <v>-29051796</v>
      </c>
      <c r="F52" s="161"/>
      <c r="G52" s="167">
        <f>SUM(G44:G51)</f>
        <v>2032082</v>
      </c>
      <c r="H52" s="161"/>
      <c r="I52" s="167">
        <f>SUM(I44:I51)</f>
        <v>-9015234</v>
      </c>
      <c r="J52" s="162"/>
      <c r="K52" s="167">
        <f>SUM(K44:K51)</f>
        <v>9607506</v>
      </c>
    </row>
    <row r="53" spans="1:15" ht="6.75" customHeight="1">
      <c r="A53" s="196"/>
      <c r="B53" s="195"/>
      <c r="C53" s="160"/>
      <c r="D53" s="79"/>
      <c r="E53" s="79"/>
      <c r="F53" s="79"/>
      <c r="G53" s="79"/>
      <c r="H53" s="196"/>
      <c r="I53" s="79"/>
      <c r="J53" s="196"/>
      <c r="K53" s="79"/>
    </row>
    <row r="54" spans="1:15" ht="18" customHeight="1">
      <c r="A54" s="197" t="s">
        <v>156</v>
      </c>
      <c r="B54" s="195"/>
      <c r="C54" s="160"/>
      <c r="D54" s="79"/>
      <c r="E54" s="161"/>
      <c r="F54" s="161"/>
      <c r="G54" s="161"/>
      <c r="H54" s="161"/>
      <c r="I54" s="161"/>
      <c r="J54" s="162"/>
      <c r="K54" s="161"/>
    </row>
    <row r="55" spans="1:15" ht="18" customHeight="1">
      <c r="A55" s="196" t="s">
        <v>157</v>
      </c>
      <c r="B55" s="195"/>
      <c r="C55" s="160"/>
      <c r="D55" s="79"/>
      <c r="E55" s="161">
        <v>-3299135</v>
      </c>
      <c r="F55" s="161"/>
      <c r="G55" s="161">
        <v>-1962792</v>
      </c>
      <c r="H55" s="161"/>
      <c r="I55" s="161">
        <v>-3299135</v>
      </c>
      <c r="J55" s="162"/>
      <c r="K55" s="161">
        <v>-1324992</v>
      </c>
      <c r="M55" s="217"/>
      <c r="N55" s="216"/>
      <c r="O55" s="218"/>
    </row>
    <row r="56" spans="1:15" ht="18" customHeight="1">
      <c r="A56" s="196" t="s">
        <v>158</v>
      </c>
      <c r="B56" s="195"/>
      <c r="C56" s="160">
        <v>17</v>
      </c>
      <c r="D56" s="79"/>
      <c r="E56" s="167">
        <v>-36449496</v>
      </c>
      <c r="F56" s="161"/>
      <c r="G56" s="167">
        <v>-37349675</v>
      </c>
      <c r="H56" s="161"/>
      <c r="I56" s="167">
        <v>-36449496</v>
      </c>
      <c r="J56" s="79"/>
      <c r="K56" s="167">
        <v>-37349675</v>
      </c>
    </row>
    <row r="57" spans="1:15" ht="5.0999999999999996" customHeight="1">
      <c r="A57" s="196"/>
      <c r="B57" s="195"/>
      <c r="C57" s="160"/>
      <c r="D57" s="79"/>
      <c r="E57" s="161"/>
      <c r="F57" s="161"/>
      <c r="G57" s="161"/>
      <c r="H57" s="161"/>
      <c r="I57" s="161"/>
      <c r="J57" s="162"/>
      <c r="K57" s="161"/>
    </row>
    <row r="58" spans="1:15" ht="18" customHeight="1">
      <c r="A58" s="197" t="s">
        <v>159</v>
      </c>
      <c r="B58" s="195"/>
      <c r="C58" s="160"/>
      <c r="D58" s="79"/>
      <c r="E58" s="167">
        <f>SUM(E55:E56)</f>
        <v>-39748631</v>
      </c>
      <c r="F58" s="161"/>
      <c r="G58" s="167">
        <f>SUM(G55:G56)</f>
        <v>-39312467</v>
      </c>
      <c r="H58" s="161"/>
      <c r="I58" s="167">
        <f>SUM(I55:I56)</f>
        <v>-39748631</v>
      </c>
      <c r="J58" s="161"/>
      <c r="K58" s="167">
        <f>SUM(K55:K56)</f>
        <v>-38674667</v>
      </c>
    </row>
    <row r="59" spans="1:15" ht="5.25" customHeight="1">
      <c r="A59" s="196"/>
      <c r="B59" s="195"/>
      <c r="C59" s="160"/>
      <c r="D59" s="79"/>
      <c r="E59" s="161"/>
      <c r="F59" s="161"/>
      <c r="G59" s="161"/>
      <c r="H59" s="161"/>
      <c r="I59" s="161"/>
      <c r="J59" s="162"/>
      <c r="K59" s="161"/>
    </row>
    <row r="60" spans="1:15" ht="18" customHeight="1">
      <c r="A60" s="197" t="s">
        <v>160</v>
      </c>
      <c r="B60" s="195"/>
      <c r="C60" s="160"/>
      <c r="D60" s="79"/>
      <c r="E60" s="161">
        <f>SUM(E41+E52+E58)</f>
        <v>2537409</v>
      </c>
      <c r="F60" s="161"/>
      <c r="G60" s="161">
        <f>SUM(G41+G52+G58)</f>
        <v>-15021897</v>
      </c>
      <c r="H60" s="161"/>
      <c r="I60" s="161">
        <f>SUM(I41+I52+I58)</f>
        <v>-10239274</v>
      </c>
      <c r="J60" s="162"/>
      <c r="K60" s="161">
        <f>SUM(K41+K52+K58)</f>
        <v>19645742</v>
      </c>
    </row>
    <row r="61" spans="1:15" ht="18" customHeight="1">
      <c r="A61" s="196" t="s">
        <v>161</v>
      </c>
      <c r="B61" s="195"/>
      <c r="C61" s="160"/>
      <c r="D61" s="79"/>
      <c r="E61" s="161">
        <v>116493699</v>
      </c>
      <c r="F61" s="161"/>
      <c r="G61" s="161">
        <v>121129953</v>
      </c>
      <c r="H61" s="161"/>
      <c r="I61" s="161">
        <v>39118404</v>
      </c>
      <c r="J61" s="162"/>
      <c r="K61" s="161">
        <v>20908238</v>
      </c>
    </row>
    <row r="62" spans="1:15" ht="18" customHeight="1">
      <c r="A62" s="198" t="s">
        <v>162</v>
      </c>
      <c r="B62" s="195"/>
      <c r="C62" s="160"/>
      <c r="D62" s="79"/>
      <c r="E62" s="167">
        <v>4294</v>
      </c>
      <c r="F62" s="161"/>
      <c r="G62" s="167">
        <v>31781</v>
      </c>
      <c r="H62" s="161"/>
      <c r="I62" s="167">
        <v>12608</v>
      </c>
      <c r="J62" s="199"/>
      <c r="K62" s="167">
        <v>-14848</v>
      </c>
    </row>
    <row r="63" spans="1:15" ht="5.0999999999999996" customHeight="1">
      <c r="A63" s="196"/>
      <c r="B63" s="195"/>
      <c r="C63" s="160"/>
      <c r="D63" s="79"/>
      <c r="E63" s="161"/>
      <c r="F63" s="161"/>
      <c r="G63" s="161"/>
      <c r="H63" s="161"/>
      <c r="I63" s="161"/>
      <c r="J63" s="162"/>
      <c r="K63" s="161"/>
    </row>
    <row r="64" spans="1:15" ht="18" customHeight="1" thickBot="1">
      <c r="A64" s="197" t="s">
        <v>163</v>
      </c>
      <c r="B64" s="195"/>
      <c r="C64" s="160"/>
      <c r="D64" s="79"/>
      <c r="E64" s="200">
        <f>SUM(E60:E63)</f>
        <v>119035402</v>
      </c>
      <c r="F64" s="161"/>
      <c r="G64" s="200">
        <f>SUM(G60:G63)</f>
        <v>106139837</v>
      </c>
      <c r="H64" s="161"/>
      <c r="I64" s="200">
        <f>SUM(I60:I63)</f>
        <v>28891738</v>
      </c>
      <c r="J64" s="162"/>
      <c r="K64" s="200">
        <f>SUM(K60:K63)</f>
        <v>40539132</v>
      </c>
      <c r="M64" s="215"/>
      <c r="N64" s="215"/>
    </row>
    <row r="65" spans="1:14" ht="6" customHeight="1" thickTop="1">
      <c r="A65" s="197"/>
      <c r="B65" s="195"/>
      <c r="C65" s="160"/>
      <c r="D65" s="79"/>
      <c r="E65" s="161"/>
      <c r="F65" s="161"/>
      <c r="G65" s="161"/>
      <c r="H65" s="161"/>
      <c r="I65" s="161"/>
      <c r="J65" s="162"/>
      <c r="K65" s="161"/>
      <c r="N65" s="215"/>
    </row>
    <row r="66" spans="1:14" ht="18" customHeight="1">
      <c r="A66" s="197" t="s">
        <v>164</v>
      </c>
      <c r="B66" s="195"/>
      <c r="C66" s="160"/>
      <c r="D66" s="79"/>
      <c r="E66" s="2"/>
      <c r="F66" s="161"/>
      <c r="G66" s="161"/>
      <c r="H66" s="161"/>
      <c r="I66" s="161"/>
      <c r="J66" s="162"/>
      <c r="K66" s="161"/>
    </row>
    <row r="67" spans="1:14" ht="18" customHeight="1">
      <c r="A67" s="196" t="s">
        <v>165</v>
      </c>
      <c r="B67" s="195"/>
      <c r="C67" s="160">
        <v>11</v>
      </c>
      <c r="D67" s="79"/>
      <c r="E67" s="161">
        <v>3226487</v>
      </c>
      <c r="F67" s="161"/>
      <c r="G67" s="161">
        <v>10874845</v>
      </c>
      <c r="H67" s="79"/>
      <c r="I67" s="161">
        <v>3226487</v>
      </c>
      <c r="J67" s="196"/>
      <c r="K67" s="161">
        <v>10874845</v>
      </c>
    </row>
    <row r="68" spans="1:14" ht="18" customHeight="1">
      <c r="A68" s="196" t="s">
        <v>166</v>
      </c>
      <c r="B68" s="195"/>
      <c r="C68" s="160">
        <v>11</v>
      </c>
      <c r="D68" s="79"/>
      <c r="E68" s="161">
        <v>0</v>
      </c>
      <c r="F68" s="161"/>
      <c r="G68" s="161">
        <v>0</v>
      </c>
      <c r="H68" s="79"/>
      <c r="I68" s="161">
        <v>1198865</v>
      </c>
      <c r="J68" s="196"/>
      <c r="K68" s="161">
        <v>0</v>
      </c>
    </row>
    <row r="69" spans="1:14" s="201" customFormat="1" ht="18" customHeight="1">
      <c r="A69" s="196" t="s">
        <v>167</v>
      </c>
      <c r="B69" s="195"/>
      <c r="C69" s="160">
        <v>9</v>
      </c>
      <c r="D69" s="79"/>
      <c r="E69" s="161">
        <v>87475</v>
      </c>
      <c r="F69" s="161"/>
      <c r="G69" s="161">
        <v>0</v>
      </c>
      <c r="H69" s="79"/>
      <c r="I69" s="161">
        <v>87475</v>
      </c>
      <c r="J69" s="196"/>
      <c r="K69" s="161">
        <v>0</v>
      </c>
    </row>
    <row r="70" spans="1:14" ht="6.75" customHeight="1">
      <c r="A70" s="196"/>
      <c r="B70" s="195"/>
      <c r="C70" s="160"/>
      <c r="D70" s="79"/>
      <c r="E70" s="161"/>
      <c r="F70" s="161"/>
      <c r="G70" s="161"/>
      <c r="H70" s="79"/>
      <c r="I70" s="161"/>
      <c r="J70" s="196"/>
      <c r="K70" s="161"/>
    </row>
    <row r="71" spans="1:14" ht="18.75" customHeight="1">
      <c r="A71" s="202" t="s">
        <v>34</v>
      </c>
      <c r="B71" s="203"/>
      <c r="C71" s="165"/>
      <c r="D71" s="166"/>
      <c r="E71" s="167"/>
      <c r="F71" s="167"/>
      <c r="G71" s="167"/>
      <c r="H71" s="168"/>
      <c r="I71" s="167"/>
      <c r="J71" s="168"/>
      <c r="K71" s="167"/>
    </row>
    <row r="73" spans="1:14" ht="18.75" customHeight="1">
      <c r="E73" s="219"/>
      <c r="F73" s="219"/>
      <c r="G73" s="219"/>
      <c r="H73" s="219"/>
      <c r="I73" s="219"/>
      <c r="J73" s="219"/>
      <c r="K73" s="219"/>
    </row>
    <row r="74" spans="1:14" ht="18.75" customHeight="1">
      <c r="E74" s="217"/>
      <c r="G74" s="217"/>
      <c r="I74" s="217"/>
      <c r="K74" s="217"/>
    </row>
  </sheetData>
  <mergeCells count="2">
    <mergeCell ref="E5:G5"/>
    <mergeCell ref="I5:K5"/>
  </mergeCells>
  <pageMargins left="0.8" right="0.5" top="0.5" bottom="0.6" header="0.49" footer="0.4"/>
  <pageSetup paperSize="9" scale="70" firstPageNumber="8" orientation="portrait" useFirstPageNumber="1" horizontalDpi="1200" verticalDpi="1200" r:id="rId1"/>
  <headerFooter>
    <oddFooter>&amp;R&amp;"Browallia New,Regular"&amp;13&amp;P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ad2635-351c-4795-90e2-734f60046ffd" xsi:nil="true"/>
    <lcf76f155ced4ddcb4097134ff3c332f xmlns="4897abe1-d253-4db0-8a01-8640f46dc2b7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7FF5330E6F7743AF599530E847B226" ma:contentTypeVersion="13" ma:contentTypeDescription="Create a new document." ma:contentTypeScope="" ma:versionID="84f26063e229b7019767c96bd694fdeb">
  <xsd:schema xmlns:xsd="http://www.w3.org/2001/XMLSchema" xmlns:xs="http://www.w3.org/2001/XMLSchema" xmlns:p="http://schemas.microsoft.com/office/2006/metadata/properties" xmlns:ns2="cfad2635-351c-4795-90e2-734f60046ffd" xmlns:ns3="4897abe1-d253-4db0-8a01-8640f46dc2b7" targetNamespace="http://schemas.microsoft.com/office/2006/metadata/properties" ma:root="true" ma:fieldsID="f13537a6ffd645132becfcbe510c1b4d" ns2:_="" ns3:_="">
    <xsd:import namespace="cfad2635-351c-4795-90e2-734f60046ffd"/>
    <xsd:import namespace="4897abe1-d253-4db0-8a01-8640f46dc2b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ad2635-351c-4795-90e2-734f60046ff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2d61eb9b-08a8-49dd-bedb-6459cd0fb40f}" ma:internalName="TaxCatchAll" ma:showField="CatchAllData" ma:web="cfad2635-351c-4795-90e2-734f60046f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97abe1-d253-4db0-8a01-8640f46dc2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462726-8E5F-476B-A127-5547C9E41064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141DAA7-6F22-4A62-864C-EA575237D0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D4AA0B-60EA-4D78-938E-AA732CFE69E3}">
  <ds:schemaRefs>
    <ds:schemaRef ds:uri="http://purl.org/dc/terms/"/>
    <ds:schemaRef ds:uri="cfad2635-351c-4795-90e2-734f60046ffd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4897abe1-d253-4db0-8a01-8640f46dc2b7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5B355D4F-811D-4C60-A679-C34411046B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ad2635-351c-4795-90e2-734f60046ffd"/>
    <ds:schemaRef ds:uri="4897abe1-d253-4db0-8a01-8640f46dc2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2-3</vt:lpstr>
      <vt:lpstr>4</vt:lpstr>
      <vt:lpstr>5(9M)</vt:lpstr>
      <vt:lpstr>6</vt:lpstr>
      <vt:lpstr>7</vt:lpstr>
      <vt:lpstr>8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Chayaporn Srilap (TH)</dc:creator>
  <cp:keywords/>
  <dc:description/>
  <cp:lastModifiedBy>Yaowalak Chittasopee (TH)</cp:lastModifiedBy>
  <cp:revision/>
  <cp:lastPrinted>2025-11-06T08:17:15Z</cp:lastPrinted>
  <dcterms:created xsi:type="dcterms:W3CDTF">2023-11-14T10:59:01Z</dcterms:created>
  <dcterms:modified xsi:type="dcterms:W3CDTF">2025-11-06T08:17:35Z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0x0101003A7FF5330E6F7743AF599530E847B226</vt:lpwstr>
  </property>
  <property fmtid="{D5CDD505-2E9C-101B-9397-08002B2CF9AE}" pid="3" name="MediaServiceImageTags">
    <vt:lpwstr/>
  </property>
</Properties>
</file>