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ebextensions/taskpanes.xml" ContentType="application/vnd.ms-office.webextensiontaskpanes+xml"/>
  <Override PartName="/xl/webextensions/webextension1.xml" ContentType="application/vnd.ms-office.webextension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xl/customProperty9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xl/customProperty8.bin" ContentType="application/vnd.openxmlformats-officedocument.spreadsheetml.customProperty"/>
  <Override PartName="/xl/customProperty7.bin" ContentType="application/vnd.openxmlformats-officedocument.spreadsheetml.customProperty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microsoft.com/office/2011/relationships/webextensiontaskpanes" Target="xl/webextensions/taskpanes.xml"/><Relationship Id="rId7" Type="http://schemas.openxmlformats.org/officeDocument/2006/relationships/custom-properties" Target="docProps/custom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tadata/thumbnail" Target="docProps/thumbnail.emf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filterPrivacy="1" defaultThemeVersion="124226"/>
  <xr:revisionPtr revIDLastSave="0" documentId="13_ncr:1_{1AC36BE4-A3BD-4B48-8BFD-2BD746B06BEB}" xr6:coauthVersionLast="47" xr6:coauthVersionMax="47" xr10:uidLastSave="{00000000-0000-0000-0000-000000000000}"/>
  <bookViews>
    <workbookView xWindow="-110" yWindow="-110" windowWidth="19420" windowHeight="10300" tabRatio="834" xr2:uid="{00000000-000D-0000-FFFF-FFFF00000000}"/>
  </bookViews>
  <sheets>
    <sheet name="2BS" sheetId="11" r:id="rId1"/>
    <sheet name="3-9Details of investment" sheetId="12" r:id="rId2"/>
    <sheet name="10SoCI" sheetId="1" r:id="rId3"/>
    <sheet name="11SoCI" sheetId="13" r:id="rId4"/>
    <sheet name="12changes" sheetId="6" r:id="rId5"/>
    <sheet name="13-14cash flow" sheetId="3" r:id="rId6"/>
    <sheet name="DS_INTERNAL_SETTINGS_STORAGE" sheetId="14" state="veryHidden" r:id="rId7"/>
    <sheet name="DS_INTERNAL_DOCGROUP_STORAGE" sheetId="15" state="veryHidden" r:id="rId8"/>
    <sheet name="DS_INTERNAL_DOCUMENT_STORAGE" sheetId="16" state="veryHidden" r:id="rId9"/>
    <sheet name="DS_INTERNAL_SNIP_STORAGE" sheetId="17" state="veryHidden" r:id="rId10"/>
  </sheets>
  <definedNames>
    <definedName name="_xlnm._FilterDatabase" localSheetId="1" hidden="1">'3-9Details of investment'!$A$1:$AC$247</definedName>
    <definedName name="_xlnm.Print_Area" localSheetId="2">'10SoCI'!$A$1:$E$38</definedName>
    <definedName name="_xlnm.Print_Area" localSheetId="3">'11SoCI'!$A$1:$E$38</definedName>
    <definedName name="_xlnm.Print_Area" localSheetId="4">'12changes'!$A$1:$H$21</definedName>
    <definedName name="_xlnm.Print_Area" localSheetId="5">'13-14cash flow'!$A$1:$H$54</definedName>
    <definedName name="_xlnm.Print_Area" localSheetId="0">'2BS'!$A$1:$H$39</definedName>
    <definedName name="_xlnm.Print_Area" localSheetId="1">'3-9Details of investment'!$A$1:$O$238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7" i="12" l="1"/>
  <c r="H52" i="3"/>
  <c r="H49" i="3"/>
  <c r="H36" i="3"/>
  <c r="H51" i="3" s="1"/>
  <c r="H53" i="3" s="1"/>
  <c r="H16" i="6"/>
  <c r="H18" i="6" s="1"/>
  <c r="H20" i="6" s="1"/>
  <c r="E35" i="13"/>
  <c r="E25" i="13"/>
  <c r="E13" i="13"/>
  <c r="E35" i="1"/>
  <c r="E25" i="1"/>
  <c r="E27" i="1" s="1"/>
  <c r="E27" i="13" l="1"/>
  <c r="E37" i="13" s="1"/>
  <c r="E37" i="1"/>
  <c r="G186" i="12"/>
  <c r="G202" i="12"/>
  <c r="F15" i="6" l="1"/>
  <c r="F14" i="6"/>
  <c r="F12" i="6"/>
  <c r="C35" i="13"/>
  <c r="C35" i="1"/>
  <c r="C25" i="13"/>
  <c r="M237" i="12"/>
  <c r="K237" i="12"/>
  <c r="M235" i="12"/>
  <c r="O235" i="12" s="1"/>
  <c r="O237" i="12" s="1"/>
  <c r="K235" i="12"/>
  <c r="G235" i="12"/>
  <c r="E235" i="12"/>
  <c r="C13" i="13" l="1"/>
  <c r="C27" i="13" s="1"/>
  <c r="F10" i="6" s="1"/>
  <c r="F16" i="6" s="1"/>
  <c r="E22" i="12"/>
  <c r="G22" i="12"/>
  <c r="C37" i="13" l="1"/>
  <c r="F10" i="3" s="1"/>
  <c r="F36" i="3" s="1"/>
  <c r="O229" i="12"/>
  <c r="H16" i="11"/>
  <c r="H14" i="11"/>
  <c r="M153" i="12" l="1"/>
  <c r="G203" i="12"/>
  <c r="F52" i="3"/>
  <c r="C25" i="1"/>
  <c r="F34" i="11"/>
  <c r="H35" i="11"/>
  <c r="G227" i="12"/>
  <c r="E227" i="12"/>
  <c r="G219" i="12"/>
  <c r="E219" i="12"/>
  <c r="E203" i="12"/>
  <c r="G195" i="12"/>
  <c r="E195" i="12"/>
  <c r="G187" i="12"/>
  <c r="E187" i="12"/>
  <c r="G171" i="12"/>
  <c r="E171" i="12"/>
  <c r="G163" i="12"/>
  <c r="E163" i="12"/>
  <c r="G154" i="12"/>
  <c r="E154" i="12"/>
  <c r="G138" i="12"/>
  <c r="E138" i="12"/>
  <c r="G129" i="12"/>
  <c r="E129" i="12"/>
  <c r="G122" i="12"/>
  <c r="E122" i="12"/>
  <c r="G106" i="12"/>
  <c r="E106" i="12"/>
  <c r="G99" i="12"/>
  <c r="E99" i="12"/>
  <c r="G92" i="12"/>
  <c r="E92" i="12"/>
  <c r="G85" i="12"/>
  <c r="E85" i="12"/>
  <c r="G70" i="12"/>
  <c r="E70" i="12"/>
  <c r="G64" i="12"/>
  <c r="E64" i="12"/>
  <c r="G57" i="12"/>
  <c r="E57" i="12"/>
  <c r="G50" i="12"/>
  <c r="E50" i="12"/>
  <c r="G35" i="12"/>
  <c r="E35" i="12"/>
  <c r="G28" i="12"/>
  <c r="E28" i="12"/>
  <c r="G16" i="12"/>
  <c r="E16" i="12"/>
  <c r="H34" i="11"/>
  <c r="H36" i="11" s="1"/>
  <c r="H38" i="11" s="1"/>
  <c r="E229" i="12" l="1"/>
  <c r="E237" i="12" s="1"/>
  <c r="G229" i="12"/>
  <c r="G237" i="12" s="1"/>
  <c r="I22" i="12" s="1"/>
  <c r="I187" i="12" l="1"/>
  <c r="I99" i="12"/>
  <c r="I92" i="12"/>
  <c r="I163" i="12"/>
  <c r="I85" i="12"/>
  <c r="I70" i="12"/>
  <c r="I138" i="12"/>
  <c r="I122" i="12"/>
  <c r="I195" i="12"/>
  <c r="I171" i="12"/>
  <c r="I16" i="12"/>
  <c r="I154" i="12"/>
  <c r="I227" i="12"/>
  <c r="I64" i="12"/>
  <c r="I129" i="12"/>
  <c r="I57" i="12"/>
  <c r="I203" i="12"/>
  <c r="I50" i="12"/>
  <c r="I106" i="12"/>
  <c r="I35" i="12"/>
  <c r="I235" i="12"/>
  <c r="I219" i="12"/>
  <c r="I28" i="12"/>
  <c r="F27" i="11"/>
  <c r="F18" i="11"/>
  <c r="I229" i="12" l="1"/>
  <c r="I237" i="12" s="1"/>
  <c r="F28" i="11"/>
  <c r="M106" i="12" l="1"/>
  <c r="K106" i="12"/>
  <c r="M99" i="12"/>
  <c r="K99" i="12"/>
  <c r="M57" i="12"/>
  <c r="K57" i="12"/>
  <c r="M163" i="12" l="1"/>
  <c r="K163" i="12"/>
  <c r="M154" i="12"/>
  <c r="K154" i="12"/>
  <c r="M138" i="12"/>
  <c r="K138" i="12"/>
  <c r="M129" i="12"/>
  <c r="K129" i="12"/>
  <c r="M122" i="12"/>
  <c r="K122" i="12"/>
  <c r="M92" i="12"/>
  <c r="K92" i="12"/>
  <c r="M85" i="12"/>
  <c r="K85" i="12"/>
  <c r="F49" i="3" l="1"/>
  <c r="M227" i="12" l="1"/>
  <c r="K227" i="12"/>
  <c r="M219" i="12"/>
  <c r="K219" i="12"/>
  <c r="M203" i="12"/>
  <c r="K203" i="12"/>
  <c r="M195" i="12"/>
  <c r="K195" i="12"/>
  <c r="M187" i="12"/>
  <c r="K187" i="12"/>
  <c r="M171" i="12"/>
  <c r="K171" i="12"/>
  <c r="M70" i="12"/>
  <c r="K70" i="12"/>
  <c r="M64" i="12"/>
  <c r="K64" i="12"/>
  <c r="M50" i="12"/>
  <c r="K50" i="12"/>
  <c r="M35" i="12"/>
  <c r="K35" i="12"/>
  <c r="M28" i="12"/>
  <c r="K28" i="12"/>
  <c r="M22" i="12"/>
  <c r="K22" i="12"/>
  <c r="M16" i="12"/>
  <c r="K16" i="12"/>
  <c r="H18" i="11"/>
  <c r="K229" i="12" l="1"/>
  <c r="M229" i="12"/>
  <c r="O16" i="12" s="1"/>
  <c r="O57" i="12" l="1"/>
  <c r="O106" i="12"/>
  <c r="O99" i="12"/>
  <c r="O163" i="12"/>
  <c r="O85" i="12"/>
  <c r="O92" i="12"/>
  <c r="O122" i="12"/>
  <c r="O129" i="12"/>
  <c r="O138" i="12"/>
  <c r="O154" i="12"/>
  <c r="O28" i="12"/>
  <c r="O22" i="12"/>
  <c r="O35" i="12"/>
  <c r="O50" i="12"/>
  <c r="O187" i="12"/>
  <c r="O203" i="12"/>
  <c r="O219" i="12"/>
  <c r="O195" i="12"/>
  <c r="O171" i="12"/>
  <c r="O64" i="12"/>
  <c r="O70" i="12"/>
  <c r="O227" i="12"/>
  <c r="A10" i="6" l="1"/>
  <c r="C13" i="1"/>
  <c r="C27" i="1" s="1"/>
  <c r="H27" i="11"/>
  <c r="H28" i="11" l="1"/>
  <c r="C37" i="1" l="1"/>
  <c r="F18" i="6" l="1"/>
  <c r="F35" i="11" s="1"/>
  <c r="F51" i="3"/>
  <c r="F20" i="6" l="1"/>
  <c r="F36" i="11"/>
  <c r="F53" i="3"/>
  <c r="F38" i="11" l="1"/>
</calcChain>
</file>

<file path=xl/sharedStrings.xml><?xml version="1.0" encoding="utf-8"?>
<sst xmlns="http://schemas.openxmlformats.org/spreadsheetml/2006/main" count="552" uniqueCount="258">
  <si>
    <t>Statement of financial position</t>
  </si>
  <si>
    <t>Note</t>
  </si>
  <si>
    <t>Assets</t>
  </si>
  <si>
    <t>Cash and cash equivalents</t>
  </si>
  <si>
    <t>Total assets</t>
  </si>
  <si>
    <t>Liabilities</t>
  </si>
  <si>
    <t>Total liabilities</t>
  </si>
  <si>
    <t>Net assets</t>
  </si>
  <si>
    <t>Details of investments</t>
  </si>
  <si>
    <t>Details of investments are presented by investment category.</t>
  </si>
  <si>
    <t>Percentage of</t>
  </si>
  <si>
    <t>Type of investments</t>
  </si>
  <si>
    <t>Areas held</t>
  </si>
  <si>
    <t>Cost</t>
  </si>
  <si>
    <t>Fair value</t>
  </si>
  <si>
    <t>investments</t>
  </si>
  <si>
    <t>(%)</t>
  </si>
  <si>
    <t>Income</t>
  </si>
  <si>
    <t>Interest income</t>
  </si>
  <si>
    <t>Other income</t>
  </si>
  <si>
    <t>Total income</t>
  </si>
  <si>
    <t>Expenses</t>
  </si>
  <si>
    <t>Professional fees</t>
  </si>
  <si>
    <t>Total expenses</t>
  </si>
  <si>
    <t>Net profit on investments</t>
  </si>
  <si>
    <t>Cash flows from operating activities</t>
  </si>
  <si>
    <t>Adjustments to reconcile increase (decrease) in net assets from</t>
  </si>
  <si>
    <t xml:space="preserve">   operations to net cash from operating activities</t>
  </si>
  <si>
    <t>Net increase in net assets resulting from operations</t>
  </si>
  <si>
    <t>Net increase in net assets from operations</t>
  </si>
  <si>
    <t>31 December 2024</t>
  </si>
  <si>
    <t>Other assets</t>
  </si>
  <si>
    <t>Trust registered capital</t>
  </si>
  <si>
    <t>Increase in net assets during the period</t>
  </si>
  <si>
    <t>Increase in net assets resulting from operations during the period</t>
  </si>
  <si>
    <t>Axtra Future City Freehold and Leasehold Real Estate Investment Trust</t>
  </si>
  <si>
    <t xml:space="preserve">Axtra Future City Freehold and Leasehold Real Estate Investment Trust </t>
  </si>
  <si>
    <t xml:space="preserve">Investments in freehold and leasehold properties at fair value </t>
  </si>
  <si>
    <t>Deferred expenses</t>
  </si>
  <si>
    <t>Other payables and accrued expenses</t>
  </si>
  <si>
    <t>Deposits received from tenants</t>
  </si>
  <si>
    <t>Lease liabilities</t>
  </si>
  <si>
    <t xml:space="preserve">Capital from trust unitholders </t>
  </si>
  <si>
    <t>Retained earnings</t>
  </si>
  <si>
    <t>by the Trust</t>
  </si>
  <si>
    <t>(rai - ngan - square wa)</t>
  </si>
  <si>
    <t>48-1-74</t>
  </si>
  <si>
    <t>Ownership on land and buildings</t>
  </si>
  <si>
    <t>sum</t>
  </si>
  <si>
    <r>
      <t xml:space="preserve">Detail of investments </t>
    </r>
    <r>
      <rPr>
        <b/>
        <i/>
        <sz val="12"/>
        <rFont val="Times New Roman"/>
        <family val="1"/>
      </rPr>
      <t>(Continued)</t>
    </r>
  </si>
  <si>
    <t>Ownership on partial land, ownership on buildings, and leasehold right on partial land</t>
  </si>
  <si>
    <t>Leasehold right on land and ownership on buildings</t>
  </si>
  <si>
    <t>Leasehold right on land and buildings</t>
  </si>
  <si>
    <t>Rental and service income</t>
  </si>
  <si>
    <t>Management fees</t>
  </si>
  <si>
    <t>Trustee fees</t>
  </si>
  <si>
    <t>Registrar fees</t>
  </si>
  <si>
    <t>Property management fees</t>
  </si>
  <si>
    <t>Finance costs</t>
  </si>
  <si>
    <t>Operating expenses</t>
  </si>
  <si>
    <t>Other expenses</t>
  </si>
  <si>
    <t>Total investments in freehold and leasehold properties</t>
  </si>
  <si>
    <t xml:space="preserve">   freehold and leasehold properties</t>
  </si>
  <si>
    <t>Interest paid</t>
  </si>
  <si>
    <t xml:space="preserve">Amortisation of deferred expenses </t>
  </si>
  <si>
    <t>Increase in deferred expenses</t>
  </si>
  <si>
    <t>Increase in other payables and accrued expenses</t>
  </si>
  <si>
    <t>Interest received</t>
  </si>
  <si>
    <t>Payment of lease liabilities</t>
  </si>
  <si>
    <t>Long-term borrowing from financial institution</t>
  </si>
  <si>
    <t>30-1-52</t>
  </si>
  <si>
    <t>14-3-93</t>
  </si>
  <si>
    <t>144-1-71</t>
  </si>
  <si>
    <t>30-2-86</t>
  </si>
  <si>
    <t>24-2-9</t>
  </si>
  <si>
    <t>22-3-59</t>
  </si>
  <si>
    <t>20-3-71</t>
  </si>
  <si>
    <t>32-3-0</t>
  </si>
  <si>
    <t>26-0-51</t>
  </si>
  <si>
    <t>44-2-0</t>
  </si>
  <si>
    <t>38-3-99</t>
  </si>
  <si>
    <t>26-0-34</t>
  </si>
  <si>
    <t>31-0-5</t>
  </si>
  <si>
    <t>22-1-52</t>
  </si>
  <si>
    <t>24-3-78</t>
  </si>
  <si>
    <t xml:space="preserve">   16. Pitsanulok Project</t>
  </si>
  <si>
    <t>30-0-71</t>
  </si>
  <si>
    <t>0-2-60</t>
  </si>
  <si>
    <t>45-1-36</t>
  </si>
  <si>
    <t>43-2-5</t>
  </si>
  <si>
    <t>33-1-0</t>
  </si>
  <si>
    <t>24-2-96</t>
  </si>
  <si>
    <t>55-0-80</t>
  </si>
  <si>
    <t xml:space="preserve">   22. Rangsit-Nakornnayok Project</t>
  </si>
  <si>
    <t>33-2-0</t>
  </si>
  <si>
    <t>12-3-11</t>
  </si>
  <si>
    <t>Rental and service receivables</t>
  </si>
  <si>
    <t>Right-of-use assets</t>
  </si>
  <si>
    <t>Financial asset pledged as collateral</t>
  </si>
  <si>
    <t>Rental and service received in advance</t>
  </si>
  <si>
    <t>Lease liabilities - right-of-use assets</t>
  </si>
  <si>
    <t>Depreciation expense of right-of-use assets</t>
  </si>
  <si>
    <t xml:space="preserve"> leasehold properties</t>
  </si>
  <si>
    <t xml:space="preserve">   23. Rama I Project</t>
  </si>
  <si>
    <t xml:space="preserve">   21. Bangpoo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</si>
  <si>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No.2502 Moo 3, Sukhumvit Road, Bangpoo-mai Sub-district</t>
    </r>
  </si>
  <si>
    <t xml:space="preserve">   20. Sena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</si>
  <si>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No.49 Moo 1, Highway No.3263, Bangnomko Sub-district</t>
    </r>
  </si>
  <si>
    <t xml:space="preserve">   19. Lumlukka Klong 6 Project</t>
  </si>
  <si>
    <t xml:space="preserve">   18. Petchaboon Project</t>
  </si>
  <si>
    <t xml:space="preserve">   17. Amatanakorn Project</t>
  </si>
  <si>
    <t xml:space="preserve">   15. Samui Project</t>
  </si>
  <si>
    <t xml:space="preserve">   14. Navanakorn Project</t>
  </si>
  <si>
    <t xml:space="preserve">   13. Nakornsrithammarat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</si>
  <si>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No.15, Pattanakarn-Khukhwang Road, Naimueng Sub-district</t>
    </r>
  </si>
  <si>
    <t xml:space="preserve">   12. Salaya Project</t>
  </si>
  <si>
    <t xml:space="preserve">   11. Phuket Project</t>
  </si>
  <si>
    <t xml:space="preserve">   10. Ranong Project</t>
  </si>
  <si>
    <t xml:space="preserve">   9. Maesai Project</t>
  </si>
  <si>
    <t xml:space="preserve">   1. Srinakarin project</t>
  </si>
  <si>
    <t xml:space="preserve">   2. Krabi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</si>
  <si>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No.191 Moo 12, Krabi Noi Sub-district, Muang District, Krabi</t>
    </r>
  </si>
  <si>
    <t xml:space="preserve">   3. Prachachuen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</si>
  <si>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No.829, Pracharat 2 Road, Bangsue District, Bangkok</t>
    </r>
  </si>
  <si>
    <t xml:space="preserve">   4. Rangsit Klong 7 Project</t>
  </si>
  <si>
    <t xml:space="preserve">   5. Tung Song Project</t>
  </si>
  <si>
    <t xml:space="preserve">   6. Singburi Project</t>
  </si>
  <si>
    <t xml:space="preserve">   7. Pranburi Project</t>
  </si>
  <si>
    <t xml:space="preserve">   8. Mahachai Project</t>
  </si>
  <si>
    <t xml:space="preserve">   leasehold properties</t>
  </si>
  <si>
    <t>(trust unit 2,337,282,928 units of Baht 12.0165 each)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</si>
  <si>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No.119 Moo 7, Tasai Sub-district, Muang District, Samutsakorn</t>
    </r>
  </si>
  <si>
    <t>Increase in investments in freehold and leasehold properties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</si>
  <si>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No.104 Moo 5, Chaloem Phrakiat Ratchakarn Thi 9 Road, </t>
    </r>
  </si>
  <si>
    <t xml:space="preserve">      Samutprakarn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</si>
  <si>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 Moo 6, Bangmuangmai Sub-district, Muang District, </t>
    </r>
  </si>
  <si>
    <t xml:space="preserve">      and equipment</t>
  </si>
  <si>
    <t xml:space="preserve">   Ownership on land, shopping mall buildings, furniture and fixtures, 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</si>
  <si>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No.41/2, Lumpakkood Sub-district, Thanyaburi District,</t>
    </r>
  </si>
  <si>
    <t xml:space="preserve">      Pathumthani</t>
  </si>
  <si>
    <t xml:space="preserve">      Nakorn Srithammarat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</si>
  <si>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No.144 Moo 2, Nonghong Sub-district, Tung Song District, </t>
    </r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</si>
  <si>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No.189 Moo 7, Bangnga Sub-district, Thawung District,</t>
    </r>
  </si>
  <si>
    <t xml:space="preserve">      Lopburi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</si>
  <si>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No.706 Moo 7, Kao-noi Sub-district, Pranburi District,</t>
    </r>
  </si>
  <si>
    <t xml:space="preserve">      Prajuabkirikun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</si>
  <si>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No.156 Moo 6, Weangpang Kham Sub-district, Maesai District,</t>
    </r>
  </si>
  <si>
    <t xml:space="preserve">      Chiangrai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</si>
  <si>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No.25/15 Moo 1, Petchkasem Road, Bangruen Sub-district, </t>
    </r>
  </si>
  <si>
    <t xml:space="preserve">      Muang District, Ranong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</si>
  <si>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No.99/14 Moo 1, Bangtoey Sub-district, Sam Phran District, </t>
    </r>
  </si>
  <si>
    <t xml:space="preserve">      Nakornpathom</t>
  </si>
  <si>
    <t xml:space="preserve">      Ratsada Sub-district, Muang Phuket District, Phuket</t>
  </si>
  <si>
    <t xml:space="preserve">      Muang District, Nakornsrithammarat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</si>
  <si>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Navanakorn Industrial Promotion Zone at 98/103 Moo 13, </t>
    </r>
  </si>
  <si>
    <t xml:space="preserve">      Klong 1 Sub-District, Klong Luang District, Pathumthani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</si>
  <si>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 1/7 Moo 6, Bo Phut Sub-district, Koh Samui District, </t>
    </r>
  </si>
  <si>
    <t xml:space="preserve">      Surat Thani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</si>
  <si>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No.909 Moo 3, Aranyik Sub-district, Mueng Pitsanulok District,</t>
    </r>
  </si>
  <si>
    <t xml:space="preserve">      Pitsanulok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</si>
  <si>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No.700/75 Moo 5, Klongtamru Sub-district, Muang District,</t>
    </r>
  </si>
  <si>
    <t xml:space="preserve">      Chonburi</t>
  </si>
  <si>
    <t xml:space="preserve">   Leasehold right on land</t>
  </si>
  <si>
    <t xml:space="preserve">   Ownership on shopping mall buildings, furniture and fixtures, 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</si>
  <si>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No.929 Moo 2, Sa-Deang Sub-district, </t>
    </r>
  </si>
  <si>
    <t xml:space="preserve">      Muang Petchaboon District, Petchaboon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</si>
  <si>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No.75 Moo 5, Bungkumploy Sub-district, Lumlukka District, </t>
    </r>
  </si>
  <si>
    <t xml:space="preserve">      Sena District, Ayutthaya</t>
  </si>
  <si>
    <t xml:space="preserve">      Mueng Samutprakarn District, Samutprakarn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</si>
  <si>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No.90 Moo 2, Rangsit-Nakornnayok Road, </t>
    </r>
  </si>
  <si>
    <t xml:space="preserve">      Buen Yitoe Sub-district, Thanyaburi District, Phathumthani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</si>
  <si>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No.831 Rama I Road, Wangmai Sub-district, Pathumwan District,</t>
    </r>
  </si>
  <si>
    <t xml:space="preserve">       Bangkok</t>
  </si>
  <si>
    <t xml:space="preserve">   Leasehold right on land and buildings</t>
  </si>
  <si>
    <t xml:space="preserve">   Ownership on furniture and fixtures, and equipment</t>
  </si>
  <si>
    <t>Other receivables - The Fund</t>
  </si>
  <si>
    <t>2025</t>
  </si>
  <si>
    <t xml:space="preserve">31 December  </t>
  </si>
  <si>
    <t>(Unaudited)</t>
  </si>
  <si>
    <t>Cash and cash equivalents at the beginning of the period</t>
  </si>
  <si>
    <t>Cash and cash equivalents at the end of the period</t>
  </si>
  <si>
    <t>(in thousand Baht)</t>
  </si>
  <si>
    <t>3, 6</t>
  </si>
  <si>
    <r>
      <t xml:space="preserve">Investments in freehold and leasehold properties at fair value </t>
    </r>
    <r>
      <rPr>
        <b/>
        <i/>
        <sz val="11"/>
        <rFont val="Times New Roman"/>
        <family val="1"/>
      </rPr>
      <t>(Note 4)</t>
    </r>
  </si>
  <si>
    <t xml:space="preserve">For the three-month </t>
  </si>
  <si>
    <t xml:space="preserve">period ended </t>
  </si>
  <si>
    <t>Statement of comprehensive income (Unaudited)</t>
  </si>
  <si>
    <t>Statement of changes in net assets (Unaudited)</t>
  </si>
  <si>
    <t>Statement of cash flows (Unaudited)</t>
  </si>
  <si>
    <r>
      <t xml:space="preserve">Statement of cash flows (Unaudited) </t>
    </r>
    <r>
      <rPr>
        <b/>
        <i/>
        <sz val="12"/>
        <rFont val="Times New Roman"/>
        <family val="1"/>
      </rPr>
      <t>(Continued)</t>
    </r>
  </si>
  <si>
    <t xml:space="preserve">Net assets at the end of the period </t>
  </si>
  <si>
    <t xml:space="preserve">Net assets at the beginning of the period </t>
  </si>
  <si>
    <r>
      <t xml:space="preserve">Net asset value per unit </t>
    </r>
    <r>
      <rPr>
        <i/>
        <sz val="11"/>
        <rFont val="Times New Roman"/>
        <family val="1"/>
      </rPr>
      <t>(Baht)</t>
    </r>
  </si>
  <si>
    <r>
      <t xml:space="preserve">Number of trust units issued at the end of the period/year </t>
    </r>
    <r>
      <rPr>
        <i/>
        <sz val="11"/>
        <rFont val="Times New Roman"/>
        <family val="1"/>
      </rPr>
      <t>(thousand units)</t>
    </r>
  </si>
  <si>
    <t>Increase in rental and service receivables</t>
  </si>
  <si>
    <t>Decrease in financial asset pledged as collateral</t>
  </si>
  <si>
    <t>Ownership on land and buildings (Continued)</t>
  </si>
  <si>
    <t>Ownership on partial land, ownership on buildings, and leasehold right on partial land (Continued)</t>
  </si>
  <si>
    <t>Leasehold right on land and ownership on buildings (Continued)</t>
  </si>
  <si>
    <t>Decrease in other receivables - The Fund</t>
  </si>
  <si>
    <t>Cash flows from financing activities</t>
  </si>
  <si>
    <t>Net cash used in financing activities</t>
  </si>
  <si>
    <t>Distributions to trust unitholders</t>
  </si>
  <si>
    <t>Investments measured at fair value through profit or loss</t>
  </si>
  <si>
    <t>Total investments in securities</t>
  </si>
  <si>
    <t>Total investments</t>
  </si>
  <si>
    <t>Krungsri Active Fixed Income Fund</t>
  </si>
  <si>
    <t>KKP Money Positive Fund</t>
  </si>
  <si>
    <t>Purchases of investments</t>
  </si>
  <si>
    <t>Proceed from sale of investments</t>
  </si>
  <si>
    <t xml:space="preserve">   measured at fair value through profit or loss</t>
  </si>
  <si>
    <t xml:space="preserve">Net gain on changes in fair value of investments </t>
  </si>
  <si>
    <t xml:space="preserve"> measured at fair value through profit or loss</t>
  </si>
  <si>
    <t>4, 13</t>
  </si>
  <si>
    <t>3, 7</t>
  </si>
  <si>
    <t>4, 9</t>
  </si>
  <si>
    <t>5, 9</t>
  </si>
  <si>
    <t>Net gain on disposals of investments</t>
  </si>
  <si>
    <t>Decrease in deposits received from tenants</t>
  </si>
  <si>
    <r>
      <t xml:space="preserve">Investments in securities </t>
    </r>
    <r>
      <rPr>
        <b/>
        <i/>
        <sz val="11"/>
        <rFont val="Times New Roman"/>
        <family val="1"/>
      </rPr>
      <t>(Note 5)</t>
    </r>
  </si>
  <si>
    <t>9</t>
  </si>
  <si>
    <t xml:space="preserve">Gain on changes in fair value of investments </t>
  </si>
  <si>
    <t>Net decrease in cash and cash equivalents</t>
  </si>
  <si>
    <t>Investment in mutual fund units</t>
  </si>
  <si>
    <t>30 September 2025 (Unaudited)</t>
  </si>
  <si>
    <t>30 September 2025</t>
  </si>
  <si>
    <t xml:space="preserve">For the nine-month </t>
  </si>
  <si>
    <t>30 September</t>
  </si>
  <si>
    <t>Net loss on changes in fair value of investments in freehold and</t>
  </si>
  <si>
    <t xml:space="preserve">Net loss on investments </t>
  </si>
  <si>
    <t>Total net loss on investments</t>
  </si>
  <si>
    <t xml:space="preserve">Loss on changes in fair value of investments in </t>
  </si>
  <si>
    <t>Decrease in other assets</t>
  </si>
  <si>
    <t>Increase in rental and service received in advance</t>
  </si>
  <si>
    <t xml:space="preserve">Net cash from operating activities </t>
  </si>
  <si>
    <t>Reversal of expected credit loss</t>
  </si>
  <si>
    <t xml:space="preserve">Net loss on changes in fair value of investments </t>
  </si>
  <si>
    <t>5, 13</t>
  </si>
  <si>
    <t>For the period from</t>
  </si>
  <si>
    <t>10 September 2024</t>
  </si>
  <si>
    <t>to 30 September 2024</t>
  </si>
  <si>
    <t>YS3VWSTAWQNBWBH4CP4EQQ1W4FA9RTKHHQM1C3ZQRXRB322KTZZ0</t>
  </si>
  <si>
    <t>Charupat, Pongchaipratheep</t>
  </si>
  <si>
    <t>Create</t>
  </si>
  <si>
    <t>2cb157de-ff5f-4032-96fd-979367744deb</t>
  </si>
  <si>
    <t>{"id":"2cb157de-ff5f-4032-96fd-979367744deb","type":1,"name":"workbookId","value":"80208b4c-1b5e-486f-9bd3-5bdc1e352f83"}</t>
  </si>
  <si>
    <t>3af6146a-7f18-4a3a-9fcc-5d6b31428863</t>
  </si>
  <si>
    <t>{"id":"3af6146a-7f18-4a3a-9fcc-5d6b31428863","type":0,"name":"dataSnipperSheetDeleted","value":"false"}</t>
  </si>
  <si>
    <t>edab3b7b-a91e-422a-a45e-d900ca1ad222</t>
  </si>
  <si>
    <t>{"id":"edab3b7b-a91e-422a-a45e-d900ca1ad222","type":0,"name":"embed-documents","value":"false"}</t>
  </si>
  <si>
    <t>ab646f45-f055-4a8c-a9dc-2961a6f4f50c</t>
  </si>
  <si>
    <t>{"id":"ab646f45-f055-4a8c-a9dc-2961a6f4f50c","type":0,"name":"table-snip-suggestions","value":"true"}</t>
  </si>
  <si>
    <t>950615cc-3c54-4789-9081-df935fde4f7e</t>
  </si>
  <si>
    <t>{"id":"950615cc-3c54-4789-9081-df935fde4f7e","type":1,"name":"migratedFssProjectId","value":""}</t>
  </si>
  <si>
    <t>Update</t>
  </si>
  <si>
    <t>{"id":"2cb157de-ff5f-4032-96fd-979367744deb","type":1,"name":"workbookId","value":"8de3f5b9-947b-4db4-834b-bec11cd95422"}</t>
  </si>
  <si>
    <t>{"id":"edab3b7b-a91e-422a-a45e-d900ca1ad222","type":0,"name":"embed-documents","value":"true"}</t>
  </si>
  <si>
    <t>(date of incorporation)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</si>
</sst>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</numFmts>
  <fonts count="27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10"/>
      <name val="Times New Roman"/>
      <family val="1"/>
    </font>
    <font>
      <u/>
      <sz val="11"/>
      <name val="Times New Roman"/>
      <family val="1"/>
    </font>
    <font>
      <sz val="8"/>
      <name val="Angsana New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sz val="15"/>
      <color theme="0" tint="-0.34998626667073579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7" fillId="0" borderId="0"/>
    <xf numFmtId="9" fontId="1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38">
    <xf numFmtId="0" fontId="0" fillId="0" borderId="0" xfId="0"/>
    <xf numFmtId="165" fontId="8" fillId="0" borderId="2" xfId="1" applyNumberFormat="1" applyFont="1" applyFill="1" applyBorder="1"/>
    <xf numFmtId="165" fontId="8" fillId="0" borderId="1" xfId="1" applyNumberFormat="1" applyFont="1" applyFill="1" applyBorder="1"/>
    <xf numFmtId="43" fontId="7" fillId="0" borderId="0" xfId="1" applyFont="1" applyFill="1"/>
    <xf numFmtId="165" fontId="7" fillId="0" borderId="0" xfId="1" applyNumberFormat="1" applyFont="1" applyFill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2" fillId="0" borderId="0" xfId="0" applyFont="1"/>
    <xf numFmtId="0" fontId="13" fillId="0" borderId="0" xfId="0" applyFont="1"/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7" fillId="0" borderId="0" xfId="0" applyFont="1" applyAlignment="1">
      <alignment horizontal="left"/>
    </xf>
    <xf numFmtId="0" fontId="5" fillId="0" borderId="0" xfId="0" applyFont="1"/>
    <xf numFmtId="0" fontId="18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7" fillId="0" borderId="0" xfId="0" applyNumberFormat="1" applyFont="1"/>
    <xf numFmtId="0" fontId="17" fillId="0" borderId="0" xfId="0" applyFont="1" applyAlignment="1">
      <alignment horizontal="left"/>
    </xf>
    <xf numFmtId="0" fontId="16" fillId="0" borderId="0" xfId="0" applyFont="1"/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37" fontId="7" fillId="0" borderId="0" xfId="0" applyNumberFormat="1" applyFont="1"/>
    <xf numFmtId="165" fontId="7" fillId="0" borderId="0" xfId="0" applyNumberFormat="1" applyFont="1"/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9" fillId="0" borderId="0" xfId="0" applyFont="1"/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49" fontId="17" fillId="0" borderId="0" xfId="0" applyNumberFormat="1" applyFont="1" applyAlignment="1">
      <alignment horizontal="center"/>
    </xf>
    <xf numFmtId="165" fontId="8" fillId="0" borderId="1" xfId="0" applyNumberFormat="1" applyFont="1" applyBorder="1"/>
    <xf numFmtId="37" fontId="8" fillId="0" borderId="0" xfId="0" applyNumberFormat="1" applyFont="1"/>
    <xf numFmtId="49" fontId="20" fillId="0" borderId="0" xfId="0" applyNumberFormat="1" applyFont="1" applyAlignment="1">
      <alignment horizontal="center"/>
    </xf>
    <xf numFmtId="165" fontId="8" fillId="0" borderId="3" xfId="0" applyNumberFormat="1" applyFont="1" applyBorder="1"/>
    <xf numFmtId="165" fontId="8" fillId="0" borderId="2" xfId="0" applyNumberFormat="1" applyFont="1" applyBorder="1"/>
    <xf numFmtId="0" fontId="0" fillId="0" borderId="0" xfId="0" applyAlignment="1">
      <alignment horizontal="center"/>
    </xf>
    <xf numFmtId="2" fontId="7" fillId="0" borderId="0" xfId="0" applyNumberFormat="1" applyFont="1"/>
    <xf numFmtId="43" fontId="7" fillId="0" borderId="0" xfId="0" applyNumberFormat="1" applyFont="1"/>
    <xf numFmtId="0" fontId="7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5" fontId="7" fillId="0" borderId="0" xfId="1" applyNumberFormat="1" applyFont="1" applyFill="1" applyAlignment="1">
      <alignment vertical="center"/>
    </xf>
    <xf numFmtId="0" fontId="21" fillId="0" borderId="0" xfId="0" applyFont="1" applyAlignment="1">
      <alignment vertical="center"/>
    </xf>
    <xf numFmtId="165" fontId="7" fillId="0" borderId="0" xfId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7" fillId="0" borderId="0" xfId="14" applyFont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165" fontId="8" fillId="0" borderId="2" xfId="1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165" fontId="7" fillId="0" borderId="4" xfId="1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center"/>
    </xf>
    <xf numFmtId="3" fontId="7" fillId="0" borderId="0" xfId="0" applyNumberFormat="1" applyFont="1" applyAlignment="1">
      <alignment horizontal="center"/>
    </xf>
    <xf numFmtId="165" fontId="7" fillId="0" borderId="3" xfId="1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165" fontId="8" fillId="0" borderId="1" xfId="2" applyNumberFormat="1" applyFont="1" applyFill="1" applyBorder="1" applyAlignment="1">
      <alignment vertical="center"/>
    </xf>
    <xf numFmtId="165" fontId="8" fillId="0" borderId="0" xfId="17" applyNumberFormat="1" applyFont="1" applyFill="1" applyBorder="1" applyAlignment="1">
      <alignment vertical="center"/>
    </xf>
    <xf numFmtId="2" fontId="8" fillId="0" borderId="1" xfId="15" applyNumberFormat="1" applyFont="1" applyFill="1" applyBorder="1" applyAlignment="1">
      <alignment vertical="center"/>
    </xf>
    <xf numFmtId="14" fontId="7" fillId="0" borderId="0" xfId="0" quotePrefix="1" applyNumberFormat="1" applyFont="1" applyAlignment="1">
      <alignment horizontal="center"/>
    </xf>
    <xf numFmtId="43" fontId="3" fillId="0" borderId="0" xfId="1" applyFont="1" applyFill="1" applyAlignment="1">
      <alignment horizontal="center"/>
    </xf>
    <xf numFmtId="43" fontId="7" fillId="0" borderId="0" xfId="1" applyFont="1" applyFill="1" applyAlignment="1">
      <alignment horizontal="center"/>
    </xf>
    <xf numFmtId="43" fontId="2" fillId="0" borderId="0" xfId="1" applyFont="1" applyFill="1" applyAlignment="1">
      <alignment horizontal="center"/>
    </xf>
    <xf numFmtId="43" fontId="0" fillId="0" borderId="0" xfId="1" applyFont="1" applyFill="1"/>
    <xf numFmtId="43" fontId="13" fillId="0" borderId="0" xfId="1" applyFont="1" applyFill="1"/>
    <xf numFmtId="43" fontId="2" fillId="0" borderId="0" xfId="1" applyFont="1" applyFill="1"/>
    <xf numFmtId="43" fontId="2" fillId="0" borderId="0" xfId="1" applyFont="1" applyFill="1" applyBorder="1" applyAlignment="1">
      <alignment vertical="center"/>
    </xf>
    <xf numFmtId="43" fontId="3" fillId="0" borderId="0" xfId="1" applyFont="1" applyFill="1" applyAlignment="1">
      <alignment horizontal="left"/>
    </xf>
    <xf numFmtId="43" fontId="4" fillId="0" borderId="0" xfId="1" applyFont="1" applyFill="1" applyAlignment="1">
      <alignment horizontal="left"/>
    </xf>
    <xf numFmtId="43" fontId="14" fillId="0" borderId="0" xfId="1" applyFont="1" applyFill="1" applyAlignment="1">
      <alignment horizontal="left"/>
    </xf>
    <xf numFmtId="43" fontId="16" fillId="0" borderId="0" xfId="1" applyFont="1" applyFill="1"/>
    <xf numFmtId="165" fontId="7" fillId="0" borderId="4" xfId="0" applyNumberFormat="1" applyFont="1" applyBorder="1" applyAlignment="1">
      <alignment horizontal="right"/>
    </xf>
    <xf numFmtId="165" fontId="7" fillId="0" borderId="0" xfId="1" applyNumberFormat="1" applyFont="1" applyFill="1" applyAlignment="1">
      <alignment horizontal="right"/>
    </xf>
    <xf numFmtId="43" fontId="8" fillId="0" borderId="0" xfId="1" applyFont="1" applyFill="1"/>
    <xf numFmtId="165" fontId="0" fillId="0" borderId="0" xfId="0" applyNumberFormat="1"/>
    <xf numFmtId="164" fontId="13" fillId="0" borderId="0" xfId="0" applyNumberFormat="1" applyFont="1"/>
    <xf numFmtId="165" fontId="13" fillId="0" borderId="0" xfId="0" applyNumberFormat="1" applyFont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5" fillId="0" borderId="0" xfId="0" applyFont="1" applyAlignment="1">
      <alignment horizontal="left"/>
    </xf>
    <xf numFmtId="49" fontId="7" fillId="0" borderId="0" xfId="0" applyNumberFormat="1" applyFont="1" applyAlignment="1">
      <alignment horizontal="center"/>
    </xf>
    <xf numFmtId="15" fontId="7" fillId="0" borderId="0" xfId="0" quotePrefix="1" applyNumberFormat="1" applyFont="1" applyAlignment="1">
      <alignment horizontal="center"/>
    </xf>
    <xf numFmtId="41" fontId="2" fillId="0" borderId="0" xfId="18" applyNumberFormat="1" applyFont="1" applyFill="1" applyBorder="1" applyAlignment="1">
      <alignment vertical="center"/>
    </xf>
    <xf numFmtId="166" fontId="7" fillId="0" borderId="0" xfId="2" applyNumberFormat="1" applyFont="1" applyFill="1" applyAlignment="1">
      <alignment horizontal="left" vertical="center"/>
    </xf>
    <xf numFmtId="165" fontId="7" fillId="0" borderId="0" xfId="2" applyNumberFormat="1" applyFont="1" applyFill="1" applyAlignment="1">
      <alignment vertical="center"/>
    </xf>
    <xf numFmtId="164" fontId="7" fillId="0" borderId="0" xfId="0" applyNumberFormat="1" applyFont="1" applyAlignment="1">
      <alignment horizontal="right"/>
    </xf>
    <xf numFmtId="165" fontId="8" fillId="0" borderId="0" xfId="0" applyNumberFormat="1" applyFont="1"/>
    <xf numFmtId="165" fontId="8" fillId="0" borderId="0" xfId="2" applyNumberFormat="1" applyFont="1" applyFill="1" applyBorder="1" applyAlignment="1">
      <alignment vertical="center"/>
    </xf>
    <xf numFmtId="2" fontId="8" fillId="0" borderId="0" xfId="15" applyNumberFormat="1" applyFont="1" applyFill="1" applyBorder="1" applyAlignment="1">
      <alignment vertical="center"/>
    </xf>
    <xf numFmtId="0" fontId="26" fillId="0" borderId="0" xfId="0" applyFont="1"/>
    <xf numFmtId="0" fontId="26" fillId="0" borderId="0" xfId="16" applyFont="1" applyAlignment="1">
      <alignment vertical="center"/>
    </xf>
    <xf numFmtId="165" fontId="8" fillId="0" borderId="5" xfId="1" applyNumberFormat="1" applyFont="1" applyFill="1" applyBorder="1" applyAlignment="1">
      <alignment horizontal="right"/>
    </xf>
    <xf numFmtId="165" fontId="7" fillId="0" borderId="0" xfId="1" applyNumberFormat="1" applyFont="1" applyAlignment="1">
      <alignment horizontal="center"/>
    </xf>
    <xf numFmtId="165" fontId="7" fillId="0" borderId="4" xfId="1" applyNumberFormat="1" applyFont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165" fontId="8" fillId="0" borderId="0" xfId="1" applyNumberFormat="1" applyFont="1" applyAlignment="1">
      <alignment horizontal="center"/>
    </xf>
    <xf numFmtId="165" fontId="8" fillId="0" borderId="3" xfId="1" applyNumberFormat="1" applyFont="1" applyBorder="1" applyAlignment="1">
      <alignment horizontal="center"/>
    </xf>
    <xf numFmtId="165" fontId="8" fillId="0" borderId="4" xfId="2" applyNumberFormat="1" applyFont="1" applyFill="1" applyBorder="1" applyAlignment="1">
      <alignment vertical="center"/>
    </xf>
    <xf numFmtId="43" fontId="8" fillId="0" borderId="4" xfId="2" applyFont="1" applyFill="1" applyBorder="1" applyAlignment="1">
      <alignment vertical="center"/>
    </xf>
    <xf numFmtId="43" fontId="8" fillId="0" borderId="3" xfId="1" applyFont="1" applyBorder="1" applyAlignment="1">
      <alignment horizontal="center"/>
    </xf>
    <xf numFmtId="43" fontId="13" fillId="0" borderId="0" xfId="1" applyFont="1"/>
    <xf numFmtId="0" fontId="13" fillId="2" borderId="0" xfId="0" applyFont="1" applyFill="1"/>
    <xf numFmtId="41" fontId="2" fillId="0" borderId="0" xfId="18" applyNumberFormat="1" applyFont="1" applyFill="1" applyAlignment="1">
      <alignment horizontal="right"/>
    </xf>
    <xf numFmtId="41" fontId="2" fillId="0" borderId="4" xfId="18" applyNumberFormat="1" applyFont="1" applyFill="1" applyBorder="1" applyAlignment="1">
      <alignment horizontal="right"/>
    </xf>
    <xf numFmtId="41" fontId="4" fillId="0" borderId="4" xfId="18" applyNumberFormat="1" applyFont="1" applyFill="1" applyBorder="1" applyAlignment="1">
      <alignment horizontal="right"/>
    </xf>
    <xf numFmtId="165" fontId="7" fillId="0" borderId="4" xfId="1" applyNumberFormat="1" applyFont="1" applyFill="1" applyBorder="1"/>
    <xf numFmtId="16" fontId="7" fillId="0" borderId="0" xfId="0" quotePrefix="1" applyNumberFormat="1" applyFont="1" applyAlignment="1">
      <alignment horizontal="center"/>
    </xf>
    <xf numFmtId="41" fontId="7" fillId="0" borderId="0" xfId="18" applyNumberFormat="1" applyFont="1" applyFill="1" applyAlignment="1">
      <alignment horizontal="right"/>
    </xf>
    <xf numFmtId="41" fontId="7" fillId="0" borderId="4" xfId="18" applyNumberFormat="1" applyFont="1" applyFill="1" applyBorder="1" applyAlignment="1">
      <alignment horizontal="right"/>
    </xf>
    <xf numFmtId="165" fontId="7" fillId="0" borderId="0" xfId="18" applyNumberFormat="1" applyFont="1" applyFill="1" applyBorder="1" applyAlignment="1">
      <alignment horizontal="right" vertical="center"/>
    </xf>
    <xf numFmtId="41" fontId="8" fillId="0" borderId="4" xfId="18" applyNumberFormat="1" applyFont="1" applyFill="1" applyBorder="1" applyAlignment="1">
      <alignment horizontal="right"/>
    </xf>
    <xf numFmtId="41" fontId="8" fillId="0" borderId="1" xfId="18" applyNumberFormat="1" applyFont="1" applyFill="1" applyBorder="1" applyAlignment="1">
      <alignment horizontal="right"/>
    </xf>
    <xf numFmtId="41" fontId="8" fillId="0" borderId="3" xfId="18" applyNumberFormat="1" applyFont="1" applyFill="1" applyBorder="1" applyAlignment="1">
      <alignment horizontal="right"/>
    </xf>
    <xf numFmtId="41" fontId="8" fillId="0" borderId="2" xfId="18" applyNumberFormat="1" applyFont="1" applyFill="1" applyBorder="1" applyAlignment="1">
      <alignment horizontal="right"/>
    </xf>
    <xf numFmtId="41" fontId="8" fillId="0" borderId="0" xfId="18" applyNumberFormat="1" applyFont="1" applyFill="1" applyAlignment="1">
      <alignment horizontal="right"/>
    </xf>
    <xf numFmtId="3" fontId="13" fillId="0" borderId="0" xfId="0" applyNumberFormat="1" applyFo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4" xfId="0" quotePrefix="1" applyFont="1" applyBorder="1" applyAlignment="1">
      <alignment horizontal="center"/>
    </xf>
  </cellXfs>
  <cellStyles count="19">
    <cellStyle name="Comma" xfId="1" builtinId="3"/>
    <cellStyle name="Comma 10 3" xfId="18" xr:uid="{DB254B93-55C2-4BA8-9410-72A6FC5B57A8}"/>
    <cellStyle name="Comma 2" xfId="2" xr:uid="{00000000-0005-0000-0000-000001000000}"/>
    <cellStyle name="Comma 2 2" xfId="3" xr:uid="{00000000-0005-0000-0000-000002000000}"/>
    <cellStyle name="Comma 2 4 4" xfId="17" xr:uid="{4EDE49D1-5AA2-45AD-B5FF-EE965A5D75CA}"/>
    <cellStyle name="Comma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14" xr:uid="{74C4573E-3FA6-41CB-B17E-356F07A34076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001a071a-12t-1 Rev 1" xfId="16" xr:uid="{87336646-FFB2-4C4F-9EEB-172271F18FD3}"/>
    <cellStyle name="Percent" xfId="15" builtinId="5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4FFB1DE-A44E-49F6-A9F6-207B1E48C4B8}">
  <we:reference id="657a6b58-fee0-4387-8fad-83746dc3255b" version="2.0.0.0" store="EXCatalog" storeType="EXCatalog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1B91-3354-4BA3-BD5B-B72BB60C8E2A}">
  <sheetPr>
    <tabColor rgb="FF002060"/>
  </sheetPr>
  <dimension ref="A1:P42"/>
  <sheetViews>
    <sheetView tabSelected="1" view="pageBreakPreview" topLeftCell="A34" zoomScale="108" zoomScaleNormal="108" zoomScaleSheetLayoutView="108" workbookViewId="0">
      <selection activeCell="I40" sqref="I40"/>
    </sheetView>
  </sheetViews>
  <sheetFormatPr defaultColWidth="10.8984375" defaultRowHeight="21.5"/>
  <cols>
    <col min="1" max="3" width="1.8984375" style="9" customWidth="1"/>
    <col min="4" max="4" width="56.59765625" style="9" customWidth="1"/>
    <col min="5" max="5" width="10.19921875" style="20" customWidth="1"/>
    <col min="6" max="6" width="19.69921875" customWidth="1"/>
    <col min="7" max="7" width="2.09765625" style="20" customWidth="1"/>
    <col min="8" max="8" width="19.69921875" style="9" customWidth="1"/>
    <col min="9" max="9" width="20" style="78" bestFit="1" customWidth="1"/>
    <col min="10" max="12" width="10.8984375" style="9"/>
    <col min="13" max="13" width="20.3984375" style="81" bestFit="1" customWidth="1"/>
    <col min="14" max="16384" width="10.8984375" style="9"/>
  </cols>
  <sheetData>
    <row r="1" spans="1:16" s="11" customFormat="1" ht="23.4" customHeight="1">
      <c r="A1" s="133" t="s">
        <v>35</v>
      </c>
      <c r="B1" s="133"/>
      <c r="C1" s="133"/>
      <c r="D1" s="133"/>
      <c r="E1" s="133"/>
      <c r="F1" s="133"/>
      <c r="G1" s="133"/>
      <c r="H1" s="133"/>
      <c r="I1" s="76"/>
      <c r="M1" s="83"/>
    </row>
    <row r="2" spans="1:16" s="11" customFormat="1" ht="23.4" customHeight="1">
      <c r="A2" s="134" t="s">
        <v>0</v>
      </c>
      <c r="B2" s="134"/>
      <c r="C2" s="134"/>
      <c r="D2" s="134"/>
      <c r="E2" s="134"/>
      <c r="F2" s="134"/>
      <c r="G2" s="134"/>
      <c r="H2" s="134"/>
      <c r="I2" s="76"/>
      <c r="M2" s="83"/>
    </row>
    <row r="3" spans="1:16" s="11" customFormat="1" ht="23">
      <c r="A3" s="12"/>
      <c r="B3" s="12"/>
      <c r="C3" s="12"/>
      <c r="D3" s="12"/>
      <c r="E3" s="12"/>
      <c r="F3" s="96"/>
      <c r="G3" s="12"/>
      <c r="H3" s="12"/>
      <c r="I3" s="76"/>
      <c r="M3" s="83"/>
    </row>
    <row r="4" spans="1:16" s="14" customFormat="1" ht="20.149999999999999" customHeight="1">
      <c r="A4" s="13"/>
      <c r="E4" s="16"/>
      <c r="F4" s="123" t="s">
        <v>227</v>
      </c>
      <c r="G4" s="16"/>
      <c r="H4" s="68" t="s">
        <v>177</v>
      </c>
      <c r="I4" s="77"/>
      <c r="M4" s="3"/>
    </row>
    <row r="5" spans="1:16" s="14" customFormat="1" ht="20.149999999999999" customHeight="1">
      <c r="A5" s="13"/>
      <c r="E5" s="16" t="s">
        <v>1</v>
      </c>
      <c r="F5" s="97" t="s">
        <v>176</v>
      </c>
      <c r="G5" s="16"/>
      <c r="H5" s="68">
        <v>2024</v>
      </c>
      <c r="I5" s="77"/>
      <c r="M5" s="3"/>
    </row>
    <row r="6" spans="1:16" s="14" customFormat="1" ht="20.149999999999999" customHeight="1">
      <c r="A6" s="13"/>
      <c r="E6" s="16"/>
      <c r="F6" s="97" t="s">
        <v>178</v>
      </c>
      <c r="G6" s="16"/>
      <c r="H6" s="68"/>
      <c r="I6" s="77"/>
      <c r="M6" s="3"/>
    </row>
    <row r="7" spans="1:16" s="14" customFormat="1" ht="20.149999999999999" customHeight="1">
      <c r="F7" s="135" t="s">
        <v>181</v>
      </c>
      <c r="G7" s="135"/>
      <c r="H7" s="135"/>
      <c r="I7" s="77"/>
      <c r="M7" s="3"/>
    </row>
    <row r="8" spans="1:16" s="14" customFormat="1" ht="19.25" customHeight="1">
      <c r="A8" s="51" t="s">
        <v>2</v>
      </c>
      <c r="B8" s="33"/>
      <c r="C8" s="33"/>
      <c r="D8" s="33"/>
      <c r="E8" s="52"/>
      <c r="F8" s="33"/>
      <c r="G8" s="52"/>
      <c r="H8" s="53"/>
      <c r="I8" s="77"/>
      <c r="M8" s="3"/>
    </row>
    <row r="9" spans="1:16" s="14" customFormat="1" ht="19.25" customHeight="1">
      <c r="A9" s="33" t="s">
        <v>37</v>
      </c>
      <c r="B9" s="50"/>
      <c r="C9" s="50"/>
      <c r="D9" s="54"/>
      <c r="E9" s="39" t="s">
        <v>213</v>
      </c>
      <c r="F9" s="126">
        <v>30245941</v>
      </c>
      <c r="G9" s="39"/>
      <c r="H9" s="55">
        <v>30164994</v>
      </c>
      <c r="I9" s="77"/>
      <c r="M9" s="3"/>
      <c r="P9" s="49"/>
    </row>
    <row r="10" spans="1:16" s="14" customFormat="1" ht="19.25" customHeight="1">
      <c r="A10" s="33" t="s">
        <v>203</v>
      </c>
      <c r="B10" s="50"/>
      <c r="C10" s="50"/>
      <c r="D10" s="54"/>
      <c r="E10" s="39" t="s">
        <v>237</v>
      </c>
      <c r="F10" s="126">
        <v>1299543</v>
      </c>
      <c r="G10" s="39"/>
      <c r="H10" s="119">
        <v>0</v>
      </c>
      <c r="I10" s="77"/>
      <c r="J10" s="119">
        <v>0</v>
      </c>
      <c r="M10" s="3"/>
      <c r="P10" s="49"/>
    </row>
    <row r="11" spans="1:16" s="14" customFormat="1" ht="19.25" customHeight="1">
      <c r="A11" s="33" t="s">
        <v>3</v>
      </c>
      <c r="B11" s="50"/>
      <c r="C11" s="50"/>
      <c r="D11" s="54"/>
      <c r="E11" s="39" t="s">
        <v>182</v>
      </c>
      <c r="F11" s="126">
        <v>190306</v>
      </c>
      <c r="G11" s="39"/>
      <c r="H11" s="55">
        <v>1042797</v>
      </c>
      <c r="I11" s="77"/>
      <c r="M11" s="3"/>
      <c r="P11" s="49"/>
    </row>
    <row r="12" spans="1:16" s="14" customFormat="1" ht="19.25" customHeight="1">
      <c r="A12" s="33" t="s">
        <v>96</v>
      </c>
      <c r="B12" s="50"/>
      <c r="C12" s="50"/>
      <c r="D12" s="54"/>
      <c r="E12" s="39" t="s">
        <v>214</v>
      </c>
      <c r="F12" s="126">
        <v>440923</v>
      </c>
      <c r="G12" s="39"/>
      <c r="H12" s="55">
        <v>373806</v>
      </c>
      <c r="I12" s="77"/>
      <c r="M12" s="3"/>
      <c r="P12" s="49"/>
    </row>
    <row r="13" spans="1:16" s="14" customFormat="1" ht="19.25" customHeight="1">
      <c r="A13" s="33" t="s">
        <v>175</v>
      </c>
      <c r="B13" s="50"/>
      <c r="C13" s="50"/>
      <c r="D13" s="54"/>
      <c r="E13" s="39">
        <v>3</v>
      </c>
      <c r="F13" s="126">
        <v>20000</v>
      </c>
      <c r="G13" s="39"/>
      <c r="H13" s="55">
        <v>54481</v>
      </c>
      <c r="I13" s="77"/>
      <c r="M13" s="3"/>
      <c r="P13" s="49"/>
    </row>
    <row r="14" spans="1:16" s="14" customFormat="1" ht="19.25" customHeight="1">
      <c r="A14" s="33" t="s">
        <v>38</v>
      </c>
      <c r="B14" s="50"/>
      <c r="C14" s="50"/>
      <c r="D14" s="54"/>
      <c r="E14" s="39"/>
      <c r="F14" s="126">
        <v>33650</v>
      </c>
      <c r="G14" s="39"/>
      <c r="H14" s="55">
        <f>30353-1</f>
        <v>30352</v>
      </c>
      <c r="I14" s="77"/>
      <c r="M14" s="3"/>
      <c r="P14" s="49"/>
    </row>
    <row r="15" spans="1:16" s="14" customFormat="1" ht="19.25" customHeight="1">
      <c r="A15" s="33" t="s">
        <v>97</v>
      </c>
      <c r="B15" s="50"/>
      <c r="C15" s="50"/>
      <c r="D15" s="54"/>
      <c r="E15" s="39">
        <v>8</v>
      </c>
      <c r="F15" s="126">
        <v>228777</v>
      </c>
      <c r="G15" s="39"/>
      <c r="H15" s="55">
        <v>239774</v>
      </c>
      <c r="I15" s="77"/>
      <c r="M15" s="3"/>
      <c r="P15" s="49"/>
    </row>
    <row r="16" spans="1:16" s="14" customFormat="1" ht="19.25" customHeight="1">
      <c r="A16" s="33" t="s">
        <v>31</v>
      </c>
      <c r="B16" s="33"/>
      <c r="C16" s="33"/>
      <c r="D16" s="54"/>
      <c r="E16" s="39"/>
      <c r="F16" s="126">
        <v>2354</v>
      </c>
      <c r="G16" s="39"/>
      <c r="H16" s="55">
        <f>4256+1</f>
        <v>4257</v>
      </c>
      <c r="I16" s="77"/>
      <c r="M16" s="3"/>
      <c r="P16" s="49"/>
    </row>
    <row r="17" spans="1:16" s="14" customFormat="1" ht="19.25" customHeight="1">
      <c r="A17" s="33" t="s">
        <v>98</v>
      </c>
      <c r="B17" s="33"/>
      <c r="C17" s="33"/>
      <c r="D17" s="54"/>
      <c r="E17" s="39">
        <v>14</v>
      </c>
      <c r="F17" s="119">
        <v>0</v>
      </c>
      <c r="G17" s="39"/>
      <c r="H17" s="67">
        <v>65196</v>
      </c>
      <c r="I17" s="77"/>
      <c r="J17" s="99"/>
      <c r="M17" s="3"/>
      <c r="P17" s="49"/>
    </row>
    <row r="18" spans="1:16" s="14" customFormat="1" ht="19.25" customHeight="1">
      <c r="A18" s="36" t="s">
        <v>4</v>
      </c>
      <c r="B18" s="33"/>
      <c r="C18" s="33"/>
      <c r="D18" s="33"/>
      <c r="E18" s="39"/>
      <c r="F18" s="56">
        <f>SUM(F9:F17)</f>
        <v>32461494</v>
      </c>
      <c r="G18" s="39"/>
      <c r="H18" s="56">
        <f>SUM(H9:H17)</f>
        <v>31975657</v>
      </c>
      <c r="I18" s="77"/>
      <c r="M18" s="3"/>
      <c r="P18" s="49"/>
    </row>
    <row r="19" spans="1:16" s="14" customFormat="1" ht="15" customHeight="1">
      <c r="A19" s="13"/>
      <c r="E19" s="16"/>
      <c r="F19" s="5"/>
      <c r="G19" s="16"/>
      <c r="H19" s="5"/>
      <c r="I19" s="77"/>
      <c r="M19" s="3"/>
      <c r="P19" s="49"/>
    </row>
    <row r="20" spans="1:16" s="14" customFormat="1" ht="19.25" customHeight="1">
      <c r="A20" s="51" t="s">
        <v>5</v>
      </c>
      <c r="B20" s="33"/>
      <c r="C20" s="33"/>
      <c r="D20" s="33"/>
      <c r="E20" s="39"/>
      <c r="F20" s="57"/>
      <c r="G20" s="39"/>
      <c r="H20" s="57"/>
      <c r="I20" s="77"/>
      <c r="M20" s="3"/>
      <c r="P20" s="49"/>
    </row>
    <row r="21" spans="1:16" s="14" customFormat="1" ht="19.25" customHeight="1">
      <c r="A21" s="50" t="s">
        <v>39</v>
      </c>
      <c r="B21" s="50"/>
      <c r="C21" s="33"/>
      <c r="D21" s="33"/>
      <c r="E21" s="39">
        <v>3</v>
      </c>
      <c r="F21" s="126">
        <v>161814</v>
      </c>
      <c r="G21" s="39"/>
      <c r="H21" s="55">
        <v>133474</v>
      </c>
      <c r="I21" s="77"/>
      <c r="M21" s="3"/>
      <c r="P21" s="49"/>
    </row>
    <row r="22" spans="1:16" s="14" customFormat="1" ht="19.25" customHeight="1">
      <c r="A22" s="50" t="s">
        <v>99</v>
      </c>
      <c r="B22" s="50"/>
      <c r="C22" s="33"/>
      <c r="D22" s="33"/>
      <c r="E22" s="39">
        <v>3</v>
      </c>
      <c r="F22" s="126">
        <v>72087</v>
      </c>
      <c r="G22" s="39"/>
      <c r="H22" s="55">
        <v>55312</v>
      </c>
      <c r="I22" s="77"/>
      <c r="M22" s="3"/>
      <c r="P22" s="49"/>
    </row>
    <row r="23" spans="1:16" s="14" customFormat="1" ht="19.25" customHeight="1">
      <c r="A23" s="50" t="s">
        <v>40</v>
      </c>
      <c r="B23" s="50"/>
      <c r="C23" s="33"/>
      <c r="D23" s="33"/>
      <c r="E23" s="39">
        <v>3</v>
      </c>
      <c r="F23" s="126">
        <v>350125</v>
      </c>
      <c r="G23" s="39"/>
      <c r="H23" s="55">
        <v>352241</v>
      </c>
      <c r="I23" s="77"/>
      <c r="M23" s="3"/>
      <c r="P23" s="49"/>
    </row>
    <row r="24" spans="1:16" s="14" customFormat="1" ht="19.25" customHeight="1">
      <c r="A24" s="50" t="s">
        <v>69</v>
      </c>
      <c r="B24" s="50"/>
      <c r="C24" s="33"/>
      <c r="D24" s="33"/>
      <c r="E24" s="39"/>
      <c r="F24" s="126">
        <v>2450000</v>
      </c>
      <c r="G24" s="39"/>
      <c r="H24" s="55">
        <v>2450000</v>
      </c>
      <c r="I24" s="77"/>
      <c r="M24" s="3"/>
      <c r="P24" s="49"/>
    </row>
    <row r="25" spans="1:16" s="14" customFormat="1" ht="19.25" customHeight="1">
      <c r="A25" s="50" t="s">
        <v>100</v>
      </c>
      <c r="B25" s="50"/>
      <c r="C25" s="33"/>
      <c r="D25" s="33"/>
      <c r="E25" s="39">
        <v>8</v>
      </c>
      <c r="F25" s="126">
        <v>240664</v>
      </c>
      <c r="G25" s="39"/>
      <c r="H25" s="55">
        <v>256594</v>
      </c>
      <c r="I25" s="77"/>
      <c r="M25" s="3"/>
      <c r="P25" s="49"/>
    </row>
    <row r="26" spans="1:16" s="14" customFormat="1" ht="19.25" customHeight="1">
      <c r="A26" s="50" t="s">
        <v>41</v>
      </c>
      <c r="B26" s="50"/>
      <c r="C26" s="33"/>
      <c r="D26" s="33"/>
      <c r="E26" s="39">
        <v>8</v>
      </c>
      <c r="F26" s="126">
        <v>252457</v>
      </c>
      <c r="G26" s="39"/>
      <c r="H26" s="55">
        <v>264994</v>
      </c>
      <c r="I26" s="77"/>
      <c r="M26" s="3"/>
      <c r="P26" s="49"/>
    </row>
    <row r="27" spans="1:16" s="14" customFormat="1" ht="19.25" customHeight="1">
      <c r="A27" s="36" t="s">
        <v>6</v>
      </c>
      <c r="B27" s="33"/>
      <c r="C27" s="33"/>
      <c r="D27" s="33"/>
      <c r="E27" s="39"/>
      <c r="F27" s="58">
        <f>SUM(F21:F26)</f>
        <v>3527147</v>
      </c>
      <c r="G27" s="39"/>
      <c r="H27" s="58">
        <f>SUM(H21:H26)</f>
        <v>3512615</v>
      </c>
      <c r="I27" s="77"/>
      <c r="M27" s="3"/>
      <c r="P27" s="49"/>
    </row>
    <row r="28" spans="1:16" s="14" customFormat="1" ht="19.25" customHeight="1" thickBot="1">
      <c r="A28" s="36" t="s">
        <v>7</v>
      </c>
      <c r="B28" s="33"/>
      <c r="C28" s="33"/>
      <c r="D28" s="33"/>
      <c r="E28" s="39"/>
      <c r="F28" s="59">
        <f>-F27+F18</f>
        <v>28934347</v>
      </c>
      <c r="G28" s="39"/>
      <c r="H28" s="59">
        <f>-H27+H18</f>
        <v>28463042</v>
      </c>
      <c r="I28" s="77"/>
      <c r="M28" s="3"/>
      <c r="P28" s="49"/>
    </row>
    <row r="29" spans="1:16" s="14" customFormat="1" ht="15" customHeight="1" thickTop="1">
      <c r="A29" s="51"/>
      <c r="B29" s="33"/>
      <c r="C29" s="60"/>
      <c r="D29" s="33"/>
      <c r="E29" s="39"/>
      <c r="F29" s="53"/>
      <c r="G29" s="39"/>
      <c r="H29" s="53"/>
      <c r="I29" s="77"/>
      <c r="M29" s="3"/>
      <c r="P29" s="49"/>
    </row>
    <row r="30" spans="1:16" s="14" customFormat="1" ht="19.25" customHeight="1">
      <c r="A30" s="51" t="s">
        <v>7</v>
      </c>
      <c r="B30" s="33"/>
      <c r="C30" s="60"/>
      <c r="D30" s="33"/>
      <c r="E30" s="39"/>
      <c r="F30" s="53"/>
      <c r="G30" s="39"/>
      <c r="H30" s="53"/>
      <c r="I30" s="77"/>
      <c r="M30" s="3"/>
      <c r="P30" s="49"/>
    </row>
    <row r="31" spans="1:16" s="14" customFormat="1" ht="19.25" customHeight="1">
      <c r="A31" s="33" t="s">
        <v>32</v>
      </c>
      <c r="B31" s="33"/>
      <c r="C31" s="60"/>
      <c r="D31" s="33"/>
      <c r="E31" s="39"/>
      <c r="F31" s="53"/>
      <c r="G31" s="39"/>
      <c r="H31" s="53"/>
      <c r="I31" s="77"/>
      <c r="M31" s="3"/>
      <c r="P31" s="49"/>
    </row>
    <row r="32" spans="1:16" s="14" customFormat="1" ht="19.25" customHeight="1" thickBot="1">
      <c r="A32" s="52"/>
      <c r="B32" s="52" t="s">
        <v>130</v>
      </c>
      <c r="C32" s="61"/>
      <c r="D32" s="33"/>
      <c r="E32" s="39"/>
      <c r="F32" s="70">
        <v>28085960</v>
      </c>
      <c r="G32" s="39"/>
      <c r="H32" s="70">
        <v>28085960</v>
      </c>
      <c r="I32" s="77"/>
      <c r="M32" s="3"/>
      <c r="P32" s="49"/>
    </row>
    <row r="33" spans="1:16" s="14" customFormat="1" ht="19.25" customHeight="1" thickTop="1">
      <c r="A33" s="33" t="s">
        <v>42</v>
      </c>
      <c r="B33" s="33"/>
      <c r="C33" s="61"/>
      <c r="D33" s="33"/>
      <c r="E33" s="39"/>
      <c r="F33" s="57"/>
      <c r="G33" s="39"/>
      <c r="H33" s="57"/>
      <c r="I33" s="77"/>
      <c r="M33" s="3"/>
      <c r="P33" s="49"/>
    </row>
    <row r="34" spans="1:16" s="14" customFormat="1" ht="19.25" customHeight="1">
      <c r="A34" s="33"/>
      <c r="B34" s="52" t="s">
        <v>130</v>
      </c>
      <c r="C34" s="60"/>
      <c r="D34" s="33"/>
      <c r="E34" s="39"/>
      <c r="F34" s="126">
        <f>F32</f>
        <v>28085960</v>
      </c>
      <c r="G34" s="39"/>
      <c r="H34" s="53">
        <f>H32</f>
        <v>28085960</v>
      </c>
      <c r="I34" s="77"/>
      <c r="K34" s="13"/>
      <c r="L34" s="13"/>
      <c r="M34" s="89"/>
      <c r="P34" s="49"/>
    </row>
    <row r="35" spans="1:16" s="14" customFormat="1" ht="19.25" customHeight="1">
      <c r="A35" s="33" t="s">
        <v>43</v>
      </c>
      <c r="B35" s="33"/>
      <c r="C35" s="60"/>
      <c r="D35" s="33"/>
      <c r="E35" s="39">
        <v>9</v>
      </c>
      <c r="F35" s="126">
        <f>H35+'12changes'!F18</f>
        <v>848387</v>
      </c>
      <c r="G35" s="39"/>
      <c r="H35" s="53">
        <f>377081+1</f>
        <v>377082</v>
      </c>
      <c r="I35" s="77"/>
      <c r="M35" s="3"/>
      <c r="P35" s="49"/>
    </row>
    <row r="36" spans="1:16" s="13" customFormat="1" ht="19.25" customHeight="1" thickBot="1">
      <c r="A36" s="36" t="s">
        <v>7</v>
      </c>
      <c r="B36" s="36"/>
      <c r="C36" s="36"/>
      <c r="D36" s="36"/>
      <c r="E36" s="63"/>
      <c r="F36" s="64">
        <f>SUM(F34:F35)</f>
        <v>28934347</v>
      </c>
      <c r="G36" s="63"/>
      <c r="H36" s="64">
        <f>SUM(H34:H35)</f>
        <v>28463042</v>
      </c>
      <c r="I36" s="77"/>
      <c r="J36" s="14"/>
      <c r="K36" s="14"/>
      <c r="L36" s="14"/>
      <c r="M36" s="3"/>
      <c r="O36" s="14"/>
      <c r="P36" s="49"/>
    </row>
    <row r="37" spans="1:16" s="14" customFormat="1" ht="15" customHeight="1" thickTop="1">
      <c r="A37" s="36"/>
      <c r="B37" s="33"/>
      <c r="C37" s="33"/>
      <c r="D37" s="33"/>
      <c r="E37" s="39"/>
      <c r="F37" s="62"/>
      <c r="G37" s="39"/>
      <c r="H37" s="62"/>
      <c r="I37" s="77"/>
      <c r="M37" s="3"/>
      <c r="P37" s="49"/>
    </row>
    <row r="38" spans="1:16" s="14" customFormat="1" ht="19.25" customHeight="1">
      <c r="A38" s="33" t="s">
        <v>192</v>
      </c>
      <c r="B38" s="33"/>
      <c r="C38" s="33"/>
      <c r="D38" s="33"/>
      <c r="E38" s="39"/>
      <c r="F38" s="100">
        <f>F36/F39</f>
        <v>12.379479506760628</v>
      </c>
      <c r="G38" s="39"/>
      <c r="H38" s="100">
        <f>H36/H39</f>
        <v>12.177832979575003</v>
      </c>
      <c r="I38" s="77"/>
      <c r="K38" s="9"/>
      <c r="L38" s="9"/>
      <c r="M38" s="81"/>
      <c r="P38" s="49"/>
    </row>
    <row r="39" spans="1:16" s="14" customFormat="1" ht="19.25" customHeight="1">
      <c r="A39" s="33" t="s">
        <v>193</v>
      </c>
      <c r="B39" s="33"/>
      <c r="C39" s="33"/>
      <c r="D39" s="33"/>
      <c r="E39" s="63"/>
      <c r="F39" s="101">
        <v>2337283</v>
      </c>
      <c r="G39" s="39"/>
      <c r="H39" s="101">
        <v>2337283</v>
      </c>
      <c r="I39" s="77"/>
      <c r="K39" s="9"/>
      <c r="L39" s="9"/>
      <c r="M39" s="81"/>
      <c r="P39" s="49"/>
    </row>
    <row r="40" spans="1:16">
      <c r="F40" s="90"/>
      <c r="O40" s="14"/>
      <c r="P40" s="49"/>
    </row>
    <row r="41" spans="1:16">
      <c r="O41" s="14"/>
      <c r="P41" s="49"/>
    </row>
    <row r="42" spans="1:16">
      <c r="O42" s="14"/>
      <c r="P42" s="49"/>
    </row>
  </sheetData>
  <mergeCells count="3">
    <mergeCell ref="A1:H1"/>
    <mergeCell ref="A2:H2"/>
    <mergeCell ref="F7:H7"/>
  </mergeCells>
  <pageMargins left="0.8" right="0.8" top="0.48" bottom="0.5" header="0.5" footer="0.5"/>
  <pageSetup paperSize="9" scale="85" firstPageNumber="2" fitToWidth="0" fitToHeight="0" orientation="portrait" useFirstPageNumber="1" r:id="rId1"/>
  <headerFooter>
    <oddFooter>&amp;L&amp;"Times New Roman,Regular"&amp;11The accompanying condensed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D5B79-F555-48AE-9A3B-E7FFD7F12A01}">
  <dimension ref="A1:D1"/>
  <sheetViews>
    <sheetView workbookViewId="0"/>
  </sheetViews>
  <sheetFormatPr defaultRowHeight="21.5"/>
  <sheetData>
    <row r="1" spans="1:4">
      <c r="A1">
        <v>1762019014642</v>
      </c>
      <c r="B1" t="s">
        <v>241</v>
      </c>
      <c r="C1" t="s">
        <v>242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1522-7BC0-4BD1-B19A-5AE91E0483F8}">
  <sheetPr>
    <tabColor rgb="FF002060"/>
  </sheetPr>
  <dimension ref="A1:AC247"/>
  <sheetViews>
    <sheetView view="pageBreakPreview" topLeftCell="A229" zoomScale="78" zoomScaleNormal="80" zoomScaleSheetLayoutView="78" workbookViewId="0">
      <selection activeCell="E138" sqref="E138"/>
    </sheetView>
  </sheetViews>
  <sheetFormatPr defaultColWidth="8.8984375" defaultRowHeight="20" customHeight="1"/>
  <cols>
    <col min="1" max="1" width="2" customWidth="1"/>
    <col min="2" max="2" width="73.59765625" customWidth="1"/>
    <col min="3" max="3" width="23.19921875" style="47" customWidth="1"/>
    <col min="4" max="4" width="2.5" customWidth="1"/>
    <col min="5" max="5" width="17.19921875" style="47" customWidth="1"/>
    <col min="6" max="6" width="2.19921875" customWidth="1"/>
    <col min="7" max="7" width="17.19921875" customWidth="1"/>
    <col min="8" max="8" width="2.19921875" customWidth="1"/>
    <col min="9" max="9" width="17.19921875" style="47" customWidth="1"/>
    <col min="10" max="10" width="2.19921875" customWidth="1"/>
    <col min="11" max="11" width="17.19921875" customWidth="1"/>
    <col min="12" max="12" width="2.19921875" customWidth="1"/>
    <col min="13" max="13" width="17.19921875" customWidth="1"/>
    <col min="14" max="14" width="2.19921875" customWidth="1"/>
    <col min="15" max="15" width="17.19921875" customWidth="1"/>
    <col min="16" max="16" width="8.8984375" style="106"/>
    <col min="25" max="25" width="16.19921875" bestFit="1" customWidth="1"/>
    <col min="26" max="26" width="1" customWidth="1"/>
    <col min="27" max="27" width="8.8984375" customWidth="1"/>
    <col min="28" max="28" width="1.09765625" customWidth="1"/>
  </cols>
  <sheetData>
    <row r="1" spans="1:29" ht="20" customHeight="1">
      <c r="A1" s="21" t="s">
        <v>36</v>
      </c>
      <c r="B1" s="21"/>
    </row>
    <row r="2" spans="1:29" ht="20" customHeight="1">
      <c r="A2" s="38" t="s">
        <v>8</v>
      </c>
      <c r="B2" s="38"/>
    </row>
    <row r="4" spans="1:29" ht="20" customHeight="1">
      <c r="A4" s="14" t="s">
        <v>9</v>
      </c>
      <c r="B4" s="14"/>
      <c r="C4" s="65"/>
      <c r="D4" s="16"/>
      <c r="E4" s="65"/>
      <c r="F4" s="16"/>
      <c r="G4" s="16"/>
      <c r="H4" s="16"/>
      <c r="I4" s="65"/>
      <c r="J4" s="16"/>
      <c r="K4" s="14"/>
      <c r="L4" s="16"/>
      <c r="M4" s="16"/>
      <c r="N4" s="16"/>
    </row>
    <row r="5" spans="1:29" ht="20" customHeight="1">
      <c r="A5" s="13"/>
      <c r="B5" s="13"/>
      <c r="C5" s="71"/>
      <c r="D5" s="71"/>
      <c r="E5" s="137" t="s">
        <v>224</v>
      </c>
      <c r="F5" s="137"/>
      <c r="G5" s="137"/>
      <c r="H5" s="137"/>
      <c r="I5" s="137"/>
      <c r="J5" s="71"/>
      <c r="K5" s="137" t="s">
        <v>30</v>
      </c>
      <c r="L5" s="137"/>
      <c r="M5" s="137"/>
      <c r="N5" s="137"/>
      <c r="O5" s="137"/>
    </row>
    <row r="6" spans="1:29" ht="20" customHeight="1">
      <c r="A6" s="13"/>
      <c r="B6" s="13"/>
      <c r="C6" s="71" t="s">
        <v>12</v>
      </c>
      <c r="D6" s="71"/>
      <c r="E6" s="71"/>
      <c r="F6" s="71"/>
      <c r="G6" s="71"/>
      <c r="H6" s="71"/>
      <c r="I6" s="71" t="s">
        <v>10</v>
      </c>
      <c r="J6" s="71"/>
      <c r="K6" s="71"/>
      <c r="L6" s="71"/>
      <c r="M6" s="71"/>
      <c r="N6" s="71"/>
      <c r="O6" s="71" t="s">
        <v>10</v>
      </c>
    </row>
    <row r="7" spans="1:29" ht="20" customHeight="1">
      <c r="A7" s="13" t="s">
        <v>11</v>
      </c>
      <c r="B7" s="13"/>
      <c r="C7" s="71" t="s">
        <v>44</v>
      </c>
      <c r="D7" s="71"/>
      <c r="E7" s="71" t="s">
        <v>13</v>
      </c>
      <c r="F7" s="71"/>
      <c r="G7" s="71" t="s">
        <v>14</v>
      </c>
      <c r="H7" s="71"/>
      <c r="I7" s="71" t="s">
        <v>15</v>
      </c>
      <c r="J7" s="71"/>
      <c r="K7" s="71" t="s">
        <v>13</v>
      </c>
      <c r="L7" s="71"/>
      <c r="M7" s="71" t="s">
        <v>14</v>
      </c>
      <c r="N7" s="71"/>
      <c r="O7" s="71" t="s">
        <v>15</v>
      </c>
    </row>
    <row r="8" spans="1:29" ht="20" customHeight="1">
      <c r="A8" s="13"/>
      <c r="B8" s="13"/>
      <c r="C8" s="16" t="s">
        <v>45</v>
      </c>
      <c r="D8" s="14"/>
      <c r="E8" s="136" t="s">
        <v>181</v>
      </c>
      <c r="F8" s="136"/>
      <c r="G8" s="136"/>
      <c r="H8" s="14"/>
      <c r="I8" s="16" t="s">
        <v>16</v>
      </c>
      <c r="J8" s="14"/>
      <c r="K8" s="136" t="s">
        <v>181</v>
      </c>
      <c r="L8" s="136"/>
      <c r="M8" s="136"/>
      <c r="N8" s="14"/>
      <c r="O8" s="16" t="s">
        <v>16</v>
      </c>
    </row>
    <row r="9" spans="1:29" ht="20" customHeight="1">
      <c r="A9" s="36" t="s">
        <v>183</v>
      </c>
      <c r="B9" s="13"/>
      <c r="C9" s="65"/>
      <c r="D9" s="14"/>
      <c r="E9" s="65"/>
      <c r="F9" s="14"/>
      <c r="G9" s="14"/>
      <c r="H9" s="14"/>
      <c r="I9" s="65"/>
      <c r="J9" s="14"/>
      <c r="K9" s="14"/>
      <c r="L9" s="14"/>
      <c r="M9" s="14"/>
      <c r="N9" s="14"/>
      <c r="O9" s="14"/>
    </row>
    <row r="10" spans="1:29" ht="20" customHeight="1">
      <c r="A10" s="13" t="s">
        <v>47</v>
      </c>
      <c r="B10" s="13"/>
      <c r="C10" s="65"/>
      <c r="D10" s="14"/>
      <c r="E10" s="65"/>
      <c r="F10" s="14"/>
      <c r="G10" s="14"/>
      <c r="H10" s="14"/>
      <c r="I10" s="65"/>
      <c r="J10" s="14"/>
      <c r="K10" s="14"/>
      <c r="L10" s="14"/>
      <c r="M10" s="14"/>
      <c r="N10" s="14"/>
      <c r="O10" s="14"/>
    </row>
    <row r="11" spans="1:29" ht="20" customHeight="1">
      <c r="A11" s="33" t="s">
        <v>119</v>
      </c>
      <c r="B11" s="50"/>
      <c r="C11"/>
      <c r="D11" s="14"/>
      <c r="E11"/>
      <c r="F11" s="14"/>
      <c r="G11" s="14"/>
      <c r="H11" s="14"/>
      <c r="I11"/>
      <c r="J11" s="14"/>
      <c r="K11" s="14"/>
      <c r="L11" s="14"/>
      <c r="M11" s="14"/>
      <c r="N11" s="14"/>
      <c r="O11" s="14"/>
    </row>
    <row r="12" spans="1:29" ht="20" customHeight="1">
      <c r="A12" s="50" t="s">
        <v>135</v>
      </c>
      <c r="B12" s="50"/>
      <c r="C12" s="69"/>
      <c r="E12" s="69"/>
      <c r="I12" s="69"/>
    </row>
    <row r="13" spans="1:29" ht="20" customHeight="1">
      <c r="A13" s="50" t="s">
        <v>134</v>
      </c>
      <c r="B13" s="50"/>
      <c r="C13" s="69"/>
      <c r="E13" s="69"/>
      <c r="I13" s="69"/>
    </row>
    <row r="14" spans="1:29" ht="20" customHeight="1">
      <c r="A14" s="50"/>
      <c r="B14" s="50" t="s">
        <v>137</v>
      </c>
      <c r="C14" s="69"/>
      <c r="E14" s="69"/>
      <c r="I14" s="69"/>
    </row>
    <row r="15" spans="1:29" ht="20" customHeight="1">
      <c r="A15" s="93"/>
      <c r="B15" s="50" t="s">
        <v>136</v>
      </c>
      <c r="C15" s="68" t="s">
        <v>46</v>
      </c>
      <c r="D15" s="14"/>
      <c r="E15" s="4">
        <v>3619789</v>
      </c>
      <c r="F15" s="14"/>
      <c r="G15" s="4">
        <v>3549760</v>
      </c>
      <c r="H15" s="14"/>
      <c r="I15" s="68"/>
      <c r="J15" s="14"/>
      <c r="K15" s="4">
        <v>3615029</v>
      </c>
      <c r="L15" s="14"/>
      <c r="M15" s="4">
        <v>3545000</v>
      </c>
      <c r="N15" s="14"/>
      <c r="O15" s="3"/>
      <c r="Y15" s="90"/>
      <c r="AA15" s="90"/>
      <c r="AC15" s="90"/>
    </row>
    <row r="16" spans="1:29" ht="20" customHeight="1">
      <c r="A16" s="93"/>
      <c r="B16" s="50"/>
      <c r="C16" s="68"/>
      <c r="D16" s="73"/>
      <c r="E16" s="72">
        <f>SUM(E12:E15)</f>
        <v>3619789</v>
      </c>
      <c r="F16" s="73"/>
      <c r="G16" s="72">
        <f>SUM(G12:G15)</f>
        <v>3549760</v>
      </c>
      <c r="H16" s="73"/>
      <c r="I16" s="74">
        <f>ROUND(((G16/$G$237)*100),2)</f>
        <v>11.25</v>
      </c>
      <c r="J16" s="73"/>
      <c r="K16" s="72">
        <f>SUM(K12:K15)</f>
        <v>3615029</v>
      </c>
      <c r="L16" s="73"/>
      <c r="M16" s="72">
        <f>SUM(M12:M15)</f>
        <v>3545000</v>
      </c>
      <c r="N16" s="73"/>
      <c r="O16" s="74">
        <f>(M16/$M$229)*100</f>
        <v>11.752032836472633</v>
      </c>
      <c r="P16" s="107" t="s">
        <v>48</v>
      </c>
      <c r="Y16" s="90"/>
      <c r="AA16" s="90"/>
      <c r="AC16" s="90"/>
    </row>
    <row r="17" spans="1:29" ht="20" customHeight="1">
      <c r="A17" s="93"/>
      <c r="B17" s="50"/>
      <c r="C17" s="65"/>
      <c r="D17" s="14"/>
      <c r="E17" s="65"/>
      <c r="F17" s="14"/>
      <c r="G17" s="14"/>
      <c r="H17" s="14"/>
      <c r="I17" s="65"/>
      <c r="J17" s="14"/>
      <c r="K17" s="4"/>
      <c r="L17" s="14"/>
      <c r="M17" s="4"/>
      <c r="N17" s="14"/>
      <c r="O17" s="3"/>
      <c r="Y17" s="90"/>
      <c r="AA17" s="90"/>
      <c r="AC17" s="90"/>
    </row>
    <row r="18" spans="1:29" ht="20" customHeight="1">
      <c r="A18" s="33" t="s">
        <v>120</v>
      </c>
      <c r="B18" s="50"/>
      <c r="C18"/>
      <c r="D18" s="14"/>
      <c r="E18"/>
      <c r="F18" s="14"/>
      <c r="G18" s="14"/>
      <c r="H18" s="14"/>
      <c r="I18"/>
      <c r="J18" s="14"/>
      <c r="K18" s="14"/>
      <c r="L18" s="14"/>
      <c r="M18" s="14"/>
      <c r="N18" s="14"/>
      <c r="O18" s="14"/>
      <c r="Y18" s="90"/>
      <c r="AA18" s="90"/>
      <c r="AC18" s="90"/>
    </row>
    <row r="19" spans="1:29" ht="20" customHeight="1">
      <c r="A19" s="50" t="s">
        <v>121</v>
      </c>
      <c r="B19" s="50"/>
      <c r="C19" s="69"/>
      <c r="E19" s="69"/>
      <c r="I19" s="69"/>
      <c r="Y19" s="90"/>
      <c r="AA19" s="90"/>
      <c r="AC19" s="90"/>
    </row>
    <row r="20" spans="1:29" ht="20" customHeight="1">
      <c r="A20" s="50"/>
      <c r="B20" s="50" t="s">
        <v>137</v>
      </c>
      <c r="C20" s="69"/>
      <c r="E20" s="69"/>
      <c r="I20" s="69"/>
      <c r="Y20" s="90"/>
      <c r="AA20" s="90"/>
      <c r="AC20" s="90"/>
    </row>
    <row r="21" spans="1:29" ht="20" customHeight="1">
      <c r="A21" s="93"/>
      <c r="B21" s="50" t="s">
        <v>136</v>
      </c>
      <c r="C21" s="68" t="s">
        <v>70</v>
      </c>
      <c r="D21" s="14"/>
      <c r="E21" s="4">
        <v>2028598</v>
      </c>
      <c r="F21" s="14"/>
      <c r="G21" s="4">
        <v>2076224</v>
      </c>
      <c r="H21" s="14"/>
      <c r="I21" s="68"/>
      <c r="J21" s="14"/>
      <c r="K21" s="4">
        <v>2027375</v>
      </c>
      <c r="L21" s="14"/>
      <c r="M21" s="4">
        <v>2075000</v>
      </c>
      <c r="N21" s="14"/>
      <c r="O21" s="3"/>
      <c r="Y21" s="90"/>
      <c r="AA21" s="90"/>
      <c r="AC21" s="90"/>
    </row>
    <row r="22" spans="1:29" ht="20" customHeight="1">
      <c r="A22" s="93"/>
      <c r="B22" s="50"/>
      <c r="C22" s="68"/>
      <c r="D22" s="73"/>
      <c r="E22" s="72">
        <f>SUM(E18:E21)</f>
        <v>2028598</v>
      </c>
      <c r="F22" s="73"/>
      <c r="G22" s="72">
        <f>SUM(G18:G21)</f>
        <v>2076224</v>
      </c>
      <c r="H22" s="73"/>
      <c r="I22" s="74">
        <f>ROUND(((G22/$G$237)*100),2)</f>
        <v>6.58</v>
      </c>
      <c r="J22" s="73"/>
      <c r="K22" s="72">
        <f>SUM(K19:K21)</f>
        <v>2027375</v>
      </c>
      <c r="L22" s="73"/>
      <c r="M22" s="72">
        <f>SUM(M19:M21)</f>
        <v>2075000</v>
      </c>
      <c r="N22" s="73"/>
      <c r="O22" s="74">
        <f>(M22/$M$229)*100</f>
        <v>6.8788344529423746</v>
      </c>
      <c r="P22" s="107" t="s">
        <v>48</v>
      </c>
      <c r="Y22" s="90"/>
      <c r="AA22" s="90"/>
      <c r="AC22" s="90"/>
    </row>
    <row r="23" spans="1:29" ht="20" customHeight="1">
      <c r="A23" s="93"/>
      <c r="B23" s="50"/>
      <c r="C23" s="65"/>
      <c r="D23" s="14"/>
      <c r="E23" s="65"/>
      <c r="F23" s="14"/>
      <c r="G23" s="14"/>
      <c r="H23" s="14"/>
      <c r="I23" s="65"/>
      <c r="J23" s="14"/>
      <c r="K23" s="4"/>
      <c r="L23" s="14"/>
      <c r="M23" s="4"/>
      <c r="N23" s="14"/>
      <c r="O23" s="3"/>
      <c r="Y23" s="90"/>
      <c r="AA23" s="90"/>
      <c r="AC23" s="90"/>
    </row>
    <row r="24" spans="1:29" ht="20" customHeight="1">
      <c r="A24" s="33" t="s">
        <v>122</v>
      </c>
      <c r="B24" s="50"/>
      <c r="C24"/>
      <c r="D24" s="14"/>
      <c r="E24"/>
      <c r="F24" s="14"/>
      <c r="G24" s="14"/>
      <c r="H24" s="14"/>
      <c r="I24"/>
      <c r="J24" s="14"/>
      <c r="K24" s="14"/>
      <c r="L24" s="14"/>
      <c r="M24" s="14"/>
      <c r="N24" s="14"/>
      <c r="O24" s="14"/>
      <c r="Y24" s="90"/>
      <c r="AA24" s="90"/>
      <c r="AC24" s="90"/>
    </row>
    <row r="25" spans="1:29" ht="20" customHeight="1">
      <c r="A25" s="50" t="s">
        <v>123</v>
      </c>
      <c r="B25" s="50"/>
      <c r="C25" s="69"/>
      <c r="E25" s="69"/>
      <c r="I25" s="69"/>
      <c r="Y25" s="90"/>
      <c r="AA25" s="90"/>
      <c r="AC25" s="90"/>
    </row>
    <row r="26" spans="1:29" ht="20" customHeight="1">
      <c r="A26" s="50"/>
      <c r="B26" s="50" t="s">
        <v>137</v>
      </c>
      <c r="C26" s="69"/>
      <c r="E26" s="69"/>
      <c r="I26" s="69"/>
      <c r="Y26" s="90"/>
      <c r="AA26" s="90"/>
      <c r="AC26" s="90"/>
    </row>
    <row r="27" spans="1:29" ht="20" customHeight="1">
      <c r="A27" s="93"/>
      <c r="B27" s="50" t="s">
        <v>136</v>
      </c>
      <c r="C27" s="68" t="s">
        <v>71</v>
      </c>
      <c r="D27" s="14"/>
      <c r="E27" s="4">
        <v>1724783</v>
      </c>
      <c r="F27" s="14"/>
      <c r="G27" s="4">
        <v>1744275</v>
      </c>
      <c r="H27" s="14"/>
      <c r="I27" s="68"/>
      <c r="J27" s="14"/>
      <c r="K27" s="4">
        <v>1724508</v>
      </c>
      <c r="L27" s="14"/>
      <c r="M27" s="4">
        <v>1744000</v>
      </c>
      <c r="N27" s="14"/>
      <c r="O27" s="3"/>
      <c r="Y27" s="90"/>
      <c r="AA27" s="90"/>
      <c r="AC27" s="90"/>
    </row>
    <row r="28" spans="1:29" ht="20" customHeight="1">
      <c r="A28" s="93"/>
      <c r="B28" s="50"/>
      <c r="C28" s="68"/>
      <c r="D28" s="73"/>
      <c r="E28" s="72">
        <f>SUM(E24:E27)</f>
        <v>1724783</v>
      </c>
      <c r="F28" s="73"/>
      <c r="G28" s="72">
        <f>SUM(G24:G27)</f>
        <v>1744275</v>
      </c>
      <c r="H28" s="73"/>
      <c r="I28" s="74">
        <f>ROUND(((G28/$G$237)*100),2)</f>
        <v>5.53</v>
      </c>
      <c r="J28" s="73"/>
      <c r="K28" s="72">
        <f>SUM(K25:K27)</f>
        <v>1724508</v>
      </c>
      <c r="L28" s="73"/>
      <c r="M28" s="72">
        <f>SUM(M25:M27)</f>
        <v>1744000</v>
      </c>
      <c r="N28" s="73"/>
      <c r="O28" s="74">
        <f>(M28/$M$229)*100</f>
        <v>5.781536041412771</v>
      </c>
      <c r="P28" s="107" t="s">
        <v>48</v>
      </c>
      <c r="Y28" s="90"/>
      <c r="AA28" s="90"/>
      <c r="AC28" s="90"/>
    </row>
    <row r="29" spans="1:29" ht="20" customHeight="1">
      <c r="A29" s="93"/>
      <c r="B29" s="50"/>
      <c r="C29" s="65"/>
      <c r="D29" s="14"/>
      <c r="E29" s="65"/>
      <c r="F29" s="14"/>
      <c r="G29" s="14"/>
      <c r="H29" s="14"/>
      <c r="I29" s="65"/>
      <c r="J29" s="14"/>
      <c r="K29" s="4"/>
      <c r="L29" s="14"/>
      <c r="M29" s="4"/>
      <c r="N29" s="14"/>
      <c r="O29" s="3"/>
      <c r="Y29" s="90"/>
      <c r="AA29" s="90"/>
      <c r="AC29" s="90"/>
    </row>
    <row r="30" spans="1:29" ht="20" customHeight="1">
      <c r="A30" s="33" t="s">
        <v>124</v>
      </c>
      <c r="B30" s="50"/>
      <c r="C30"/>
      <c r="D30" s="14"/>
      <c r="E30"/>
      <c r="F30" s="14"/>
      <c r="G30" s="14"/>
      <c r="H30" s="14"/>
      <c r="I30"/>
      <c r="J30" s="14"/>
      <c r="K30" s="14"/>
      <c r="L30" s="14"/>
      <c r="M30" s="14"/>
      <c r="N30" s="14"/>
      <c r="O30" s="14"/>
      <c r="Y30" s="90"/>
      <c r="AA30" s="90"/>
      <c r="AC30" s="90"/>
    </row>
    <row r="31" spans="1:29" ht="20" customHeight="1">
      <c r="A31" s="50" t="s">
        <v>138</v>
      </c>
      <c r="B31" s="50"/>
      <c r="C31" s="69"/>
      <c r="E31" s="69"/>
      <c r="I31" s="69"/>
      <c r="Y31" s="90"/>
      <c r="AA31" s="90"/>
      <c r="AC31" s="90"/>
    </row>
    <row r="32" spans="1:29" ht="20" customHeight="1">
      <c r="A32" s="50" t="s">
        <v>139</v>
      </c>
      <c r="B32" s="50"/>
      <c r="C32" s="69"/>
      <c r="E32" s="69"/>
      <c r="I32" s="69"/>
      <c r="Y32" s="90"/>
      <c r="AA32" s="90"/>
      <c r="AC32" s="90"/>
    </row>
    <row r="33" spans="1:29" ht="20" customHeight="1">
      <c r="A33" s="50"/>
      <c r="B33" s="50" t="s">
        <v>137</v>
      </c>
      <c r="C33" s="69"/>
      <c r="E33" s="69"/>
      <c r="I33" s="69"/>
      <c r="Y33" s="90"/>
      <c r="AA33" s="90"/>
      <c r="AC33" s="90"/>
    </row>
    <row r="34" spans="1:29" ht="20" customHeight="1">
      <c r="A34" s="93"/>
      <c r="B34" s="50" t="s">
        <v>136</v>
      </c>
      <c r="C34" s="68" t="s">
        <v>72</v>
      </c>
      <c r="D34" s="14"/>
      <c r="E34" s="4">
        <v>1411272</v>
      </c>
      <c r="F34" s="14"/>
      <c r="G34" s="4">
        <v>1568791</v>
      </c>
      <c r="H34" s="14"/>
      <c r="I34" s="68"/>
      <c r="J34" s="14"/>
      <c r="K34" s="4">
        <v>1410481</v>
      </c>
      <c r="L34" s="14"/>
      <c r="M34" s="4">
        <v>1568000</v>
      </c>
      <c r="N34" s="14"/>
      <c r="O34" s="3"/>
      <c r="Y34" s="90"/>
      <c r="AA34" s="90"/>
      <c r="AC34" s="90"/>
    </row>
    <row r="35" spans="1:29" ht="20" customHeight="1">
      <c r="A35" s="93"/>
      <c r="B35" s="50"/>
      <c r="C35" s="68"/>
      <c r="D35" s="73"/>
      <c r="E35" s="72">
        <f>SUM(E31:E34)</f>
        <v>1411272</v>
      </c>
      <c r="F35" s="73"/>
      <c r="G35" s="72">
        <f>SUM(G31:G34)</f>
        <v>1568791</v>
      </c>
      <c r="H35" s="73"/>
      <c r="I35" s="74">
        <f>ROUND(((G35/$G$237)*100),2)</f>
        <v>4.97</v>
      </c>
      <c r="J35" s="73"/>
      <c r="K35" s="72">
        <f>SUM(K31:K34)</f>
        <v>1410481</v>
      </c>
      <c r="L35" s="73"/>
      <c r="M35" s="72">
        <f>SUM(M31:M34)</f>
        <v>1568000</v>
      </c>
      <c r="N35" s="73"/>
      <c r="O35" s="74">
        <f>(M35/$M$229)*100</f>
        <v>5.198078275765611</v>
      </c>
      <c r="P35" s="107" t="s">
        <v>48</v>
      </c>
      <c r="Y35" s="90"/>
      <c r="AA35" s="90"/>
      <c r="AC35" s="90"/>
    </row>
    <row r="36" spans="1:29" ht="20" customHeight="1">
      <c r="A36" s="93"/>
      <c r="B36" s="50"/>
      <c r="C36" s="65"/>
      <c r="D36" s="14"/>
      <c r="E36" s="65"/>
      <c r="F36" s="14"/>
      <c r="G36" s="14"/>
      <c r="H36" s="14"/>
      <c r="I36" s="65"/>
      <c r="J36" s="14"/>
      <c r="K36" s="4"/>
      <c r="L36" s="14"/>
      <c r="M36" s="4"/>
      <c r="N36" s="14"/>
      <c r="O36" s="3"/>
      <c r="Y36" s="90"/>
      <c r="AA36" s="90"/>
      <c r="AC36" s="90"/>
    </row>
    <row r="37" spans="1:29" ht="20" customHeight="1">
      <c r="A37" s="21" t="s">
        <v>36</v>
      </c>
      <c r="B37" s="21"/>
    </row>
    <row r="38" spans="1:29" ht="20" customHeight="1">
      <c r="A38" s="95" t="s">
        <v>49</v>
      </c>
      <c r="B38" s="38"/>
    </row>
    <row r="40" spans="1:29" ht="20" customHeight="1">
      <c r="A40" s="13"/>
      <c r="B40" s="13"/>
      <c r="C40" s="71"/>
      <c r="D40" s="71"/>
      <c r="E40" s="137" t="s">
        <v>224</v>
      </c>
      <c r="F40" s="137"/>
      <c r="G40" s="137"/>
      <c r="H40" s="137"/>
      <c r="I40" s="137"/>
      <c r="J40" s="71"/>
      <c r="K40" s="137" t="s">
        <v>30</v>
      </c>
      <c r="L40" s="137"/>
      <c r="M40" s="137"/>
      <c r="N40" s="137"/>
      <c r="O40" s="137"/>
    </row>
    <row r="41" spans="1:29" ht="20" customHeight="1">
      <c r="A41" s="13"/>
      <c r="B41" s="13"/>
      <c r="C41" s="71" t="s">
        <v>12</v>
      </c>
      <c r="D41" s="71"/>
      <c r="E41" s="71"/>
      <c r="F41" s="71"/>
      <c r="G41" s="71"/>
      <c r="H41" s="71"/>
      <c r="I41" s="71" t="s">
        <v>10</v>
      </c>
      <c r="J41" s="71"/>
      <c r="K41" s="71"/>
      <c r="L41" s="71"/>
      <c r="M41" s="71"/>
      <c r="N41" s="71"/>
      <c r="O41" s="71" t="s">
        <v>10</v>
      </c>
    </row>
    <row r="42" spans="1:29" ht="20" customHeight="1">
      <c r="A42" s="13" t="s">
        <v>11</v>
      </c>
      <c r="B42" s="13"/>
      <c r="C42" s="71" t="s">
        <v>44</v>
      </c>
      <c r="D42" s="71"/>
      <c r="E42" s="71" t="s">
        <v>13</v>
      </c>
      <c r="F42" s="71"/>
      <c r="G42" s="71" t="s">
        <v>14</v>
      </c>
      <c r="H42" s="71"/>
      <c r="I42" s="71" t="s">
        <v>15</v>
      </c>
      <c r="J42" s="71"/>
      <c r="K42" s="71" t="s">
        <v>13</v>
      </c>
      <c r="L42" s="71"/>
      <c r="M42" s="71" t="s">
        <v>14</v>
      </c>
      <c r="N42" s="71"/>
      <c r="O42" s="71" t="s">
        <v>15</v>
      </c>
    </row>
    <row r="43" spans="1:29" ht="20" customHeight="1">
      <c r="A43" s="13"/>
      <c r="B43" s="13"/>
      <c r="C43" s="16" t="s">
        <v>45</v>
      </c>
      <c r="D43" s="14"/>
      <c r="E43" s="136" t="s">
        <v>181</v>
      </c>
      <c r="F43" s="136"/>
      <c r="G43" s="136"/>
      <c r="H43" s="14"/>
      <c r="I43" s="16" t="s">
        <v>16</v>
      </c>
      <c r="J43" s="14"/>
      <c r="K43" s="136" t="s">
        <v>181</v>
      </c>
      <c r="L43" s="136"/>
      <c r="M43" s="136"/>
      <c r="N43" s="14"/>
      <c r="O43" s="16" t="s">
        <v>16</v>
      </c>
    </row>
    <row r="44" spans="1:29" ht="20" customHeight="1">
      <c r="A44" s="13" t="s">
        <v>196</v>
      </c>
      <c r="B44" s="13"/>
      <c r="C44" s="65"/>
      <c r="D44" s="14"/>
      <c r="E44" s="65"/>
      <c r="F44" s="14"/>
      <c r="G44" s="14"/>
      <c r="H44" s="14"/>
      <c r="I44" s="65"/>
      <c r="J44" s="14"/>
      <c r="K44" s="14"/>
      <c r="L44" s="14"/>
      <c r="M44" s="14"/>
      <c r="N44" s="14"/>
      <c r="O44" s="14"/>
    </row>
    <row r="45" spans="1:29" ht="20" customHeight="1">
      <c r="A45" s="33" t="s">
        <v>125</v>
      </c>
      <c r="B45" s="50"/>
      <c r="C45"/>
      <c r="D45" s="14"/>
      <c r="E45"/>
      <c r="F45" s="14"/>
      <c r="G45" s="14"/>
      <c r="H45" s="14"/>
      <c r="I45"/>
      <c r="J45" s="14"/>
      <c r="K45" s="14"/>
      <c r="L45" s="14"/>
      <c r="M45" s="14"/>
      <c r="N45" s="14"/>
      <c r="O45" s="14"/>
      <c r="Y45" s="90"/>
      <c r="AA45" s="90"/>
      <c r="AC45" s="90"/>
    </row>
    <row r="46" spans="1:29" ht="20" customHeight="1">
      <c r="A46" s="50" t="s">
        <v>141</v>
      </c>
      <c r="B46" s="50"/>
      <c r="C46" s="69"/>
      <c r="E46" s="69"/>
      <c r="I46" s="69"/>
      <c r="Y46" s="90"/>
      <c r="AA46" s="90"/>
      <c r="AC46" s="90"/>
    </row>
    <row r="47" spans="1:29" ht="20" customHeight="1">
      <c r="A47" s="50" t="s">
        <v>140</v>
      </c>
      <c r="B47" s="50"/>
      <c r="C47" s="69"/>
      <c r="E47" s="69"/>
      <c r="I47" s="69"/>
      <c r="Y47" s="90"/>
      <c r="AA47" s="90"/>
      <c r="AC47" s="90"/>
    </row>
    <row r="48" spans="1:29" ht="20" customHeight="1">
      <c r="A48" s="50"/>
      <c r="B48" s="50" t="s">
        <v>137</v>
      </c>
      <c r="C48" s="69"/>
      <c r="E48" s="69"/>
      <c r="I48" s="69"/>
      <c r="Y48" s="90"/>
      <c r="AA48" s="90"/>
      <c r="AC48" s="90"/>
    </row>
    <row r="49" spans="1:29" ht="20" customHeight="1">
      <c r="A49" s="93"/>
      <c r="B49" s="50" t="s">
        <v>136</v>
      </c>
      <c r="C49" s="68" t="s">
        <v>73</v>
      </c>
      <c r="D49" s="14"/>
      <c r="E49" s="4">
        <v>752298</v>
      </c>
      <c r="F49" s="14"/>
      <c r="G49" s="4">
        <v>705484</v>
      </c>
      <c r="H49" s="14"/>
      <c r="I49" s="68"/>
      <c r="J49" s="14"/>
      <c r="K49" s="4">
        <v>749814</v>
      </c>
      <c r="L49" s="14"/>
      <c r="M49" s="4">
        <v>703000</v>
      </c>
      <c r="N49" s="14"/>
      <c r="O49" s="3"/>
      <c r="Y49" s="90"/>
      <c r="AA49" s="90"/>
      <c r="AC49" s="90"/>
    </row>
    <row r="50" spans="1:29" ht="20" customHeight="1">
      <c r="A50" s="93"/>
      <c r="B50" s="50"/>
      <c r="C50" s="68"/>
      <c r="D50" s="73"/>
      <c r="E50" s="72">
        <f>SUM(E46:E49)</f>
        <v>752298</v>
      </c>
      <c r="F50" s="73"/>
      <c r="G50" s="72">
        <f>SUM(G46:G49)</f>
        <v>705484</v>
      </c>
      <c r="H50" s="73"/>
      <c r="I50" s="74">
        <f>ROUND(((G50/$G$237)*100),2)</f>
        <v>2.2400000000000002</v>
      </c>
      <c r="J50" s="73"/>
      <c r="K50" s="72">
        <f>SUM(K46:K49)</f>
        <v>749814</v>
      </c>
      <c r="L50" s="73"/>
      <c r="M50" s="72">
        <f>SUM(M46:M49)</f>
        <v>703000</v>
      </c>
      <c r="N50" s="73"/>
      <c r="O50" s="74">
        <f>(M50/$M$229)*100</f>
        <v>2.3305159616474644</v>
      </c>
      <c r="P50" s="107" t="s">
        <v>48</v>
      </c>
      <c r="Y50" s="90"/>
      <c r="AA50" s="90"/>
      <c r="AC50" s="90"/>
    </row>
    <row r="51" spans="1:29" ht="20" customHeight="1">
      <c r="A51" s="93"/>
      <c r="B51" s="50"/>
      <c r="C51" s="65"/>
      <c r="D51" s="14"/>
      <c r="E51" s="65"/>
      <c r="F51" s="14"/>
      <c r="G51" s="14"/>
      <c r="H51" s="14"/>
      <c r="I51" s="65"/>
      <c r="J51" s="14"/>
      <c r="K51" s="4"/>
      <c r="L51" s="14"/>
      <c r="M51" s="4"/>
      <c r="N51" s="14"/>
      <c r="O51" s="3"/>
      <c r="Y51" s="90"/>
      <c r="AA51" s="90"/>
      <c r="AC51" s="90"/>
    </row>
    <row r="52" spans="1:29" ht="20" customHeight="1">
      <c r="A52" s="33" t="s">
        <v>126</v>
      </c>
      <c r="B52" s="50"/>
      <c r="C52"/>
      <c r="D52" s="14"/>
      <c r="E52"/>
      <c r="F52" s="14"/>
      <c r="G52" s="14"/>
      <c r="H52" s="14"/>
      <c r="I52"/>
      <c r="J52" s="14"/>
      <c r="K52" s="14"/>
      <c r="L52" s="14"/>
      <c r="M52" s="14"/>
      <c r="N52" s="14"/>
      <c r="O52" s="14"/>
      <c r="Y52" s="90"/>
      <c r="AA52" s="90"/>
      <c r="AC52" s="90"/>
    </row>
    <row r="53" spans="1:29" ht="20" customHeight="1">
      <c r="A53" s="50" t="s">
        <v>142</v>
      </c>
      <c r="B53" s="50"/>
      <c r="C53" s="69"/>
      <c r="E53" s="69"/>
      <c r="I53" s="69"/>
      <c r="Y53" s="90"/>
      <c r="AA53" s="90"/>
      <c r="AC53" s="90"/>
    </row>
    <row r="54" spans="1:29" ht="20" customHeight="1">
      <c r="A54" s="50" t="s">
        <v>143</v>
      </c>
      <c r="B54" s="50"/>
      <c r="C54" s="69"/>
      <c r="E54" s="69"/>
      <c r="I54" s="69"/>
      <c r="Y54" s="90"/>
      <c r="AA54" s="90"/>
      <c r="AC54" s="90"/>
    </row>
    <row r="55" spans="1:29" ht="20" customHeight="1">
      <c r="A55" s="50"/>
      <c r="B55" s="50" t="s">
        <v>137</v>
      </c>
      <c r="C55" s="69"/>
      <c r="E55" s="69"/>
      <c r="I55" s="69"/>
      <c r="Y55" s="90"/>
      <c r="AA55" s="90"/>
      <c r="AC55" s="90"/>
    </row>
    <row r="56" spans="1:29" ht="20" customHeight="1">
      <c r="A56" s="93"/>
      <c r="B56" s="50" t="s">
        <v>136</v>
      </c>
      <c r="C56" s="68" t="s">
        <v>74</v>
      </c>
      <c r="D56" s="14"/>
      <c r="E56" s="4">
        <v>638494</v>
      </c>
      <c r="F56" s="14"/>
      <c r="G56" s="4">
        <v>604293</v>
      </c>
      <c r="H56" s="14"/>
      <c r="I56" s="68"/>
      <c r="J56" s="14"/>
      <c r="K56" s="4">
        <v>625202</v>
      </c>
      <c r="L56" s="14"/>
      <c r="M56" s="4">
        <v>591000</v>
      </c>
      <c r="N56" s="14"/>
      <c r="O56" s="3"/>
      <c r="Y56" s="90"/>
      <c r="AA56" s="90"/>
      <c r="AC56" s="90"/>
    </row>
    <row r="57" spans="1:29" ht="20" customHeight="1">
      <c r="A57" s="93"/>
      <c r="B57" s="50"/>
      <c r="C57" s="68"/>
      <c r="D57" s="73"/>
      <c r="E57" s="72">
        <f>SUM(E53:E56)</f>
        <v>638494</v>
      </c>
      <c r="F57" s="73"/>
      <c r="G57" s="72">
        <f>SUM(G53:G56)</f>
        <v>604293</v>
      </c>
      <c r="H57" s="73"/>
      <c r="I57" s="74">
        <f>ROUND(((G57/$G$237)*100),2)</f>
        <v>1.92</v>
      </c>
      <c r="J57" s="73"/>
      <c r="K57" s="72">
        <f>SUM(K53:K56)</f>
        <v>625202</v>
      </c>
      <c r="L57" s="73"/>
      <c r="M57" s="72">
        <f>SUM(M53:M56)</f>
        <v>591000</v>
      </c>
      <c r="N57" s="73"/>
      <c r="O57" s="74">
        <f>(M57/$M$229)*100</f>
        <v>1.9592246562356352</v>
      </c>
      <c r="P57" s="107" t="s">
        <v>48</v>
      </c>
      <c r="Y57" s="90"/>
      <c r="AA57" s="90"/>
      <c r="AC57" s="90"/>
    </row>
    <row r="58" spans="1:29" ht="20" customHeight="1">
      <c r="A58" s="93"/>
      <c r="B58" s="50"/>
      <c r="C58" s="65"/>
      <c r="D58" s="14"/>
      <c r="E58" s="65"/>
      <c r="F58" s="14"/>
      <c r="G58" s="14"/>
      <c r="H58" s="14"/>
      <c r="I58" s="65"/>
      <c r="J58" s="14"/>
      <c r="K58" s="4"/>
      <c r="L58" s="14"/>
      <c r="M58" s="4"/>
      <c r="N58" s="14"/>
      <c r="O58" s="3"/>
      <c r="Y58" s="90"/>
      <c r="AA58" s="90"/>
      <c r="AC58" s="90"/>
    </row>
    <row r="59" spans="1:29" ht="20" customHeight="1">
      <c r="A59" s="33" t="s">
        <v>127</v>
      </c>
      <c r="B59" s="50"/>
      <c r="C59"/>
      <c r="D59" s="14"/>
      <c r="E59"/>
      <c r="F59" s="14"/>
      <c r="G59" s="14"/>
      <c r="H59" s="14"/>
      <c r="I59"/>
      <c r="J59" s="14"/>
      <c r="K59" s="14"/>
      <c r="L59" s="14"/>
      <c r="M59" s="14"/>
      <c r="N59" s="14"/>
      <c r="O59" s="14"/>
      <c r="Y59" s="90"/>
      <c r="AA59" s="90"/>
      <c r="AC59" s="90"/>
    </row>
    <row r="60" spans="1:29" ht="20" customHeight="1">
      <c r="A60" s="50" t="s">
        <v>144</v>
      </c>
      <c r="B60" s="50"/>
      <c r="C60" s="69"/>
      <c r="E60" s="69"/>
      <c r="I60" s="69"/>
      <c r="Y60" s="90"/>
      <c r="AA60" s="90"/>
      <c r="AC60" s="90"/>
    </row>
    <row r="61" spans="1:29" ht="20" customHeight="1">
      <c r="A61" s="50" t="s">
        <v>145</v>
      </c>
      <c r="B61" s="50"/>
      <c r="C61" s="69"/>
      <c r="E61" s="69"/>
      <c r="I61" s="69"/>
      <c r="Y61" s="90"/>
      <c r="AA61" s="90"/>
      <c r="AC61" s="90"/>
    </row>
    <row r="62" spans="1:29" ht="20" customHeight="1">
      <c r="A62" s="50"/>
      <c r="B62" s="50" t="s">
        <v>137</v>
      </c>
      <c r="C62" s="69"/>
      <c r="E62" s="69"/>
      <c r="I62" s="69"/>
      <c r="Y62" s="90"/>
      <c r="AA62" s="90"/>
      <c r="AC62" s="90"/>
    </row>
    <row r="63" spans="1:29" ht="20" customHeight="1">
      <c r="A63" s="93"/>
      <c r="B63" s="50" t="s">
        <v>136</v>
      </c>
      <c r="C63" s="68" t="s">
        <v>75</v>
      </c>
      <c r="D63" s="14"/>
      <c r="E63" s="4">
        <v>949627</v>
      </c>
      <c r="F63" s="14"/>
      <c r="G63" s="4">
        <v>978949</v>
      </c>
      <c r="H63" s="14"/>
      <c r="I63" s="68"/>
      <c r="J63" s="14"/>
      <c r="K63" s="4">
        <v>947679</v>
      </c>
      <c r="L63" s="14"/>
      <c r="M63" s="4">
        <v>977000</v>
      </c>
      <c r="N63" s="14"/>
      <c r="O63" s="3"/>
      <c r="Y63" s="90"/>
      <c r="AA63" s="90"/>
      <c r="AC63" s="90"/>
    </row>
    <row r="64" spans="1:29" ht="20" customHeight="1">
      <c r="A64" s="93"/>
      <c r="B64" s="50"/>
      <c r="C64" s="68"/>
      <c r="D64" s="73"/>
      <c r="E64" s="72">
        <f>SUM(E60:E63)</f>
        <v>949627</v>
      </c>
      <c r="F64" s="73"/>
      <c r="G64" s="72">
        <f>SUM(G60:G63)</f>
        <v>978949</v>
      </c>
      <c r="H64" s="73"/>
      <c r="I64" s="74">
        <f>ROUND(((G64/$G$237)*100),2)</f>
        <v>3.1</v>
      </c>
      <c r="J64" s="73"/>
      <c r="K64" s="72">
        <f>SUM(K60:K63)</f>
        <v>947679</v>
      </c>
      <c r="L64" s="73"/>
      <c r="M64" s="72">
        <f>SUM(M60:M63)</f>
        <v>977000</v>
      </c>
      <c r="N64" s="73"/>
      <c r="O64" s="74">
        <f>(M64/$M$229)*100</f>
        <v>3.238853619529976</v>
      </c>
      <c r="P64" s="107" t="s">
        <v>48</v>
      </c>
      <c r="Y64" s="90"/>
      <c r="AA64" s="90"/>
      <c r="AC64" s="90"/>
    </row>
    <row r="65" spans="1:29" ht="20" customHeight="1">
      <c r="A65" s="93"/>
      <c r="B65" s="50"/>
      <c r="C65" s="68"/>
      <c r="D65" s="73"/>
      <c r="E65" s="104"/>
      <c r="F65" s="73"/>
      <c r="G65" s="104"/>
      <c r="H65" s="73"/>
      <c r="I65" s="105"/>
      <c r="J65" s="73"/>
      <c r="K65" s="104"/>
      <c r="L65" s="73"/>
      <c r="M65" s="104"/>
      <c r="N65" s="73"/>
      <c r="O65" s="105"/>
      <c r="P65" s="107"/>
      <c r="Y65" s="90"/>
      <c r="AA65" s="90"/>
      <c r="AC65" s="90"/>
    </row>
    <row r="66" spans="1:29" ht="20" customHeight="1">
      <c r="A66" s="33" t="s">
        <v>128</v>
      </c>
      <c r="B66" s="50"/>
      <c r="C66"/>
      <c r="D66" s="14"/>
      <c r="E66"/>
      <c r="F66" s="14"/>
      <c r="G66" s="14"/>
      <c r="H66" s="14"/>
      <c r="I66"/>
      <c r="J66" s="14"/>
      <c r="K66" s="14"/>
      <c r="L66" s="14"/>
      <c r="M66" s="14"/>
      <c r="N66" s="14"/>
      <c r="O66" s="14"/>
      <c r="Y66" s="90"/>
      <c r="AA66" s="90"/>
      <c r="AC66" s="90"/>
    </row>
    <row r="67" spans="1:29" ht="20" customHeight="1">
      <c r="A67" s="50" t="s">
        <v>131</v>
      </c>
      <c r="B67" s="50"/>
      <c r="C67" s="69"/>
      <c r="E67" s="69"/>
      <c r="I67" s="69"/>
      <c r="Y67" s="90"/>
      <c r="AA67" s="90"/>
      <c r="AC67" s="90"/>
    </row>
    <row r="68" spans="1:29" ht="20" customHeight="1">
      <c r="A68" s="50"/>
      <c r="B68" s="50" t="s">
        <v>137</v>
      </c>
      <c r="C68" s="69"/>
      <c r="E68" s="69"/>
      <c r="I68" s="69"/>
      <c r="Y68" s="90"/>
      <c r="AA68" s="90"/>
      <c r="AC68" s="90"/>
    </row>
    <row r="69" spans="1:29" ht="20" customHeight="1">
      <c r="A69" s="93"/>
      <c r="B69" s="50" t="s">
        <v>136</v>
      </c>
      <c r="C69" s="68" t="s">
        <v>76</v>
      </c>
      <c r="D69" s="14"/>
      <c r="E69" s="4">
        <v>440837</v>
      </c>
      <c r="F69" s="14"/>
      <c r="G69" s="4">
        <v>588855</v>
      </c>
      <c r="H69" s="14"/>
      <c r="I69" s="68"/>
      <c r="J69" s="14"/>
      <c r="K69" s="4">
        <v>439981</v>
      </c>
      <c r="L69" s="14"/>
      <c r="M69" s="4">
        <v>588000</v>
      </c>
      <c r="N69" s="14"/>
      <c r="O69" s="3"/>
      <c r="Y69" s="90"/>
      <c r="AA69" s="90"/>
      <c r="AC69" s="90"/>
    </row>
    <row r="70" spans="1:29" ht="20" customHeight="1">
      <c r="A70" s="93"/>
      <c r="B70" s="50"/>
      <c r="C70" s="68"/>
      <c r="D70" s="73"/>
      <c r="E70" s="72">
        <f>SUM(E66:E69)</f>
        <v>440837</v>
      </c>
      <c r="F70" s="73"/>
      <c r="G70" s="72">
        <f>SUM(G66:G69)</f>
        <v>588855</v>
      </c>
      <c r="H70" s="73"/>
      <c r="I70" s="74">
        <f>ROUND(((G70/$G$237)*100),2)</f>
        <v>1.87</v>
      </c>
      <c r="J70" s="73"/>
      <c r="K70" s="72">
        <f>SUM(K67:K69)</f>
        <v>439981</v>
      </c>
      <c r="L70" s="73"/>
      <c r="M70" s="72">
        <f>SUM(M67:M69)</f>
        <v>588000</v>
      </c>
      <c r="N70" s="73"/>
      <c r="O70" s="74">
        <f>(M70/$M$229)*100</f>
        <v>1.949279353412104</v>
      </c>
      <c r="P70" s="107" t="s">
        <v>48</v>
      </c>
      <c r="Y70" s="90"/>
      <c r="AA70" s="90"/>
      <c r="AC70" s="90"/>
    </row>
    <row r="71" spans="1:29" ht="20" customHeight="1">
      <c r="A71" s="93"/>
      <c r="B71" s="50"/>
      <c r="C71" s="65"/>
      <c r="D71" s="14"/>
      <c r="E71" s="65"/>
      <c r="F71" s="14"/>
      <c r="G71" s="14"/>
      <c r="H71" s="14"/>
      <c r="I71" s="65"/>
      <c r="J71" s="14"/>
      <c r="K71" s="4"/>
      <c r="L71" s="14"/>
      <c r="M71" s="4"/>
      <c r="N71" s="14"/>
      <c r="O71" s="3"/>
      <c r="Y71" s="90"/>
      <c r="AA71" s="90"/>
      <c r="AC71" s="90"/>
    </row>
    <row r="72" spans="1:29" ht="20" customHeight="1">
      <c r="A72" s="21" t="s">
        <v>36</v>
      </c>
      <c r="B72" s="21"/>
    </row>
    <row r="73" spans="1:29" ht="20" customHeight="1">
      <c r="A73" s="95" t="s">
        <v>49</v>
      </c>
      <c r="B73" s="38"/>
    </row>
    <row r="75" spans="1:29" ht="20" customHeight="1">
      <c r="A75" s="13"/>
      <c r="B75" s="13"/>
      <c r="C75" s="71"/>
      <c r="D75" s="71"/>
      <c r="E75" s="137" t="s">
        <v>224</v>
      </c>
      <c r="F75" s="137"/>
      <c r="G75" s="137"/>
      <c r="H75" s="137"/>
      <c r="I75" s="137"/>
      <c r="J75" s="71"/>
      <c r="K75" s="137" t="s">
        <v>30</v>
      </c>
      <c r="L75" s="137"/>
      <c r="M75" s="137"/>
      <c r="N75" s="137"/>
      <c r="O75" s="137"/>
    </row>
    <row r="76" spans="1:29" ht="20" customHeight="1">
      <c r="A76" s="13"/>
      <c r="B76" s="13"/>
      <c r="C76" s="71" t="s">
        <v>12</v>
      </c>
      <c r="D76" s="71"/>
      <c r="E76" s="71"/>
      <c r="F76" s="71"/>
      <c r="G76" s="71"/>
      <c r="H76" s="71"/>
      <c r="I76" s="71" t="s">
        <v>10</v>
      </c>
      <c r="J76" s="71"/>
      <c r="K76" s="71"/>
      <c r="L76" s="71"/>
      <c r="M76" s="71"/>
      <c r="N76" s="71"/>
      <c r="O76" s="71" t="s">
        <v>10</v>
      </c>
    </row>
    <row r="77" spans="1:29" ht="20" customHeight="1">
      <c r="A77" s="13" t="s">
        <v>11</v>
      </c>
      <c r="B77" s="13"/>
      <c r="C77" s="71" t="s">
        <v>44</v>
      </c>
      <c r="D77" s="71"/>
      <c r="E77" s="71" t="s">
        <v>13</v>
      </c>
      <c r="F77" s="71"/>
      <c r="G77" s="71" t="s">
        <v>14</v>
      </c>
      <c r="H77" s="71"/>
      <c r="I77" s="71" t="s">
        <v>15</v>
      </c>
      <c r="J77" s="71"/>
      <c r="K77" s="71" t="s">
        <v>13</v>
      </c>
      <c r="L77" s="71"/>
      <c r="M77" s="71" t="s">
        <v>14</v>
      </c>
      <c r="N77" s="71"/>
      <c r="O77" s="71" t="s">
        <v>15</v>
      </c>
    </row>
    <row r="78" spans="1:29" ht="20" customHeight="1">
      <c r="A78" s="13"/>
      <c r="B78" s="13"/>
      <c r="C78" s="16" t="s">
        <v>45</v>
      </c>
      <c r="D78" s="14"/>
      <c r="E78" s="136" t="s">
        <v>181</v>
      </c>
      <c r="F78" s="136"/>
      <c r="G78" s="136"/>
      <c r="H78" s="14"/>
      <c r="I78" s="16" t="s">
        <v>16</v>
      </c>
      <c r="J78" s="14"/>
      <c r="K78" s="136" t="s">
        <v>181</v>
      </c>
      <c r="L78" s="136"/>
      <c r="M78" s="136"/>
      <c r="N78" s="14"/>
      <c r="O78" s="16" t="s">
        <v>16</v>
      </c>
    </row>
    <row r="79" spans="1:29" ht="20" customHeight="1">
      <c r="A79" s="13" t="s">
        <v>196</v>
      </c>
      <c r="B79" s="50"/>
      <c r="C79" s="65"/>
      <c r="D79" s="14"/>
      <c r="E79" s="65"/>
      <c r="F79" s="14"/>
      <c r="G79" s="14"/>
      <c r="H79" s="14"/>
      <c r="I79" s="65"/>
      <c r="J79" s="14"/>
      <c r="K79" s="4"/>
      <c r="L79" s="14"/>
      <c r="M79" s="4"/>
      <c r="N79" s="14"/>
      <c r="O79" s="3"/>
      <c r="Y79" s="90"/>
      <c r="AA79" s="90"/>
      <c r="AC79" s="90"/>
    </row>
    <row r="80" spans="1:29" ht="20" customHeight="1">
      <c r="A80" s="33" t="s">
        <v>118</v>
      </c>
      <c r="B80" s="50"/>
      <c r="C80"/>
      <c r="D80" s="14"/>
      <c r="E80"/>
      <c r="F80" s="14"/>
      <c r="G80" s="14"/>
      <c r="H80" s="14"/>
      <c r="I80"/>
      <c r="J80" s="14"/>
      <c r="K80" s="14"/>
      <c r="L80" s="14"/>
      <c r="M80" s="14"/>
      <c r="N80" s="14"/>
      <c r="O80" s="14"/>
      <c r="Y80" s="90"/>
      <c r="AA80" s="90"/>
      <c r="AC80" s="90"/>
    </row>
    <row r="81" spans="1:29" ht="20" customHeight="1">
      <c r="A81" s="50" t="s">
        <v>146</v>
      </c>
      <c r="B81" s="50"/>
      <c r="C81" s="69"/>
      <c r="E81" s="69"/>
      <c r="I81" s="69"/>
      <c r="Y81" s="90"/>
      <c r="AA81" s="90"/>
      <c r="AC81" s="90"/>
    </row>
    <row r="82" spans="1:29" ht="20" customHeight="1">
      <c r="A82" s="50" t="s">
        <v>147</v>
      </c>
      <c r="B82" s="50"/>
      <c r="C82" s="69"/>
      <c r="E82" s="69"/>
      <c r="I82" s="69"/>
      <c r="Y82" s="90"/>
      <c r="AA82" s="90"/>
      <c r="AC82" s="90"/>
    </row>
    <row r="83" spans="1:29" ht="20" customHeight="1">
      <c r="A83" s="50"/>
      <c r="B83" s="50" t="s">
        <v>137</v>
      </c>
      <c r="C83" s="69"/>
      <c r="E83" s="69"/>
      <c r="I83" s="69"/>
      <c r="Y83" s="90"/>
      <c r="AA83" s="90"/>
      <c r="AC83" s="90"/>
    </row>
    <row r="84" spans="1:29" ht="20" customHeight="1">
      <c r="A84" s="93"/>
      <c r="B84" s="50" t="s">
        <v>136</v>
      </c>
      <c r="C84" s="68" t="s">
        <v>77</v>
      </c>
      <c r="D84" s="14"/>
      <c r="E84" s="4">
        <v>920846</v>
      </c>
      <c r="F84" s="14"/>
      <c r="G84" s="4">
        <v>946996</v>
      </c>
      <c r="H84" s="14"/>
      <c r="I84" s="68"/>
      <c r="J84" s="14"/>
      <c r="K84" s="4">
        <v>920850</v>
      </c>
      <c r="L84" s="14"/>
      <c r="M84" s="4">
        <v>947000</v>
      </c>
      <c r="N84" s="14"/>
      <c r="O84" s="3"/>
      <c r="Y84" s="90"/>
      <c r="AA84" s="90"/>
      <c r="AC84" s="90"/>
    </row>
    <row r="85" spans="1:29" ht="20" customHeight="1">
      <c r="A85" s="93"/>
      <c r="B85" s="50"/>
      <c r="C85" s="68"/>
      <c r="D85" s="73"/>
      <c r="E85" s="72">
        <f>SUM(E81:E84)</f>
        <v>920846</v>
      </c>
      <c r="F85" s="73"/>
      <c r="G85" s="72">
        <f>SUM(G81:G84)</f>
        <v>946996</v>
      </c>
      <c r="H85" s="73"/>
      <c r="I85" s="74">
        <f>ROUND(((G85/$G$237)*100),2)</f>
        <v>3</v>
      </c>
      <c r="J85" s="73"/>
      <c r="K85" s="72">
        <f>SUM(K81:K84)</f>
        <v>920850</v>
      </c>
      <c r="L85" s="73"/>
      <c r="M85" s="72">
        <f>SUM(M81:M84)</f>
        <v>947000</v>
      </c>
      <c r="N85" s="73"/>
      <c r="O85" s="74">
        <f>(M85/$M$229)*100</f>
        <v>3.1394005912946645</v>
      </c>
      <c r="P85" s="107" t="s">
        <v>48</v>
      </c>
      <c r="Y85" s="90"/>
      <c r="AA85" s="90"/>
      <c r="AC85" s="90"/>
    </row>
    <row r="86" spans="1:29" ht="20" customHeight="1">
      <c r="A86" s="93"/>
      <c r="B86" s="50"/>
      <c r="C86" s="68"/>
      <c r="D86" s="73"/>
      <c r="E86" s="104"/>
      <c r="F86" s="73"/>
      <c r="G86" s="104"/>
      <c r="H86" s="73"/>
      <c r="I86" s="105"/>
      <c r="J86" s="73"/>
      <c r="K86" s="104"/>
      <c r="L86" s="73"/>
      <c r="M86" s="104"/>
      <c r="N86" s="73"/>
      <c r="O86" s="105"/>
      <c r="P86" s="107"/>
      <c r="Y86" s="90"/>
      <c r="AA86" s="90"/>
      <c r="AC86" s="90"/>
    </row>
    <row r="87" spans="1:29" ht="20" customHeight="1">
      <c r="A87" s="33" t="s">
        <v>117</v>
      </c>
      <c r="B87" s="50"/>
      <c r="C87"/>
      <c r="D87" s="14"/>
      <c r="E87"/>
      <c r="F87" s="14"/>
      <c r="G87" s="14"/>
      <c r="H87" s="14"/>
      <c r="I87"/>
      <c r="J87" s="14"/>
      <c r="K87" s="14"/>
      <c r="L87" s="14"/>
      <c r="M87" s="14"/>
      <c r="N87" s="14"/>
      <c r="O87" s="14"/>
      <c r="Y87" s="90"/>
      <c r="AA87" s="90"/>
      <c r="AC87" s="90"/>
    </row>
    <row r="88" spans="1:29" ht="20" customHeight="1">
      <c r="A88" s="50" t="s">
        <v>148</v>
      </c>
      <c r="B88" s="50"/>
      <c r="C88" s="69"/>
      <c r="E88" s="69"/>
      <c r="I88" s="69"/>
      <c r="Y88" s="90"/>
      <c r="AA88" s="90"/>
      <c r="AC88" s="90"/>
    </row>
    <row r="89" spans="1:29" ht="20" customHeight="1">
      <c r="A89" s="50" t="s">
        <v>149</v>
      </c>
      <c r="B89" s="50"/>
      <c r="C89" s="69"/>
      <c r="E89" s="69"/>
      <c r="I89" s="69"/>
      <c r="Y89" s="90"/>
      <c r="AA89" s="90"/>
      <c r="AC89" s="90"/>
    </row>
    <row r="90" spans="1:29" ht="20" customHeight="1">
      <c r="A90" s="50"/>
      <c r="B90" s="50" t="s">
        <v>137</v>
      </c>
      <c r="C90" s="69"/>
      <c r="E90" s="69"/>
      <c r="I90" s="69"/>
      <c r="Y90" s="90"/>
      <c r="AA90" s="90"/>
      <c r="AC90" s="90"/>
    </row>
    <row r="91" spans="1:29" ht="20" customHeight="1">
      <c r="A91" s="93"/>
      <c r="B91" s="50" t="s">
        <v>136</v>
      </c>
      <c r="C91" s="68" t="s">
        <v>78</v>
      </c>
      <c r="D91" s="14"/>
      <c r="E91" s="4">
        <v>723291</v>
      </c>
      <c r="F91" s="14"/>
      <c r="G91" s="4">
        <v>756483</v>
      </c>
      <c r="H91" s="14"/>
      <c r="I91" s="68"/>
      <c r="J91" s="14"/>
      <c r="K91" s="4">
        <v>722808</v>
      </c>
      <c r="L91" s="14"/>
      <c r="M91" s="4">
        <v>756000</v>
      </c>
      <c r="N91" s="14"/>
      <c r="O91" s="3"/>
      <c r="Y91" s="90"/>
      <c r="AA91" s="90"/>
      <c r="AC91" s="90"/>
    </row>
    <row r="92" spans="1:29" ht="20" customHeight="1">
      <c r="A92" s="93"/>
      <c r="B92" s="50"/>
      <c r="C92" s="68"/>
      <c r="D92" s="73"/>
      <c r="E92" s="72">
        <f>SUM(E88:E91)</f>
        <v>723291</v>
      </c>
      <c r="F92" s="73"/>
      <c r="G92" s="72">
        <f>SUM(G88:G91)</f>
        <v>756483</v>
      </c>
      <c r="H92" s="73"/>
      <c r="I92" s="74">
        <f>ROUND(((G92/$G$237)*100),2)</f>
        <v>2.4</v>
      </c>
      <c r="J92" s="73"/>
      <c r="K92" s="72">
        <f>SUM(K88:K91)</f>
        <v>722808</v>
      </c>
      <c r="L92" s="73"/>
      <c r="M92" s="72">
        <f>SUM(M88:M91)</f>
        <v>756000</v>
      </c>
      <c r="N92" s="73"/>
      <c r="O92" s="74">
        <f>(M92/$M$229)*100</f>
        <v>2.5062163115298479</v>
      </c>
      <c r="P92" s="107" t="s">
        <v>48</v>
      </c>
      <c r="Y92" s="90"/>
      <c r="AA92" s="90"/>
      <c r="AC92" s="90"/>
    </row>
    <row r="93" spans="1:29" ht="20" customHeight="1">
      <c r="A93" s="93"/>
      <c r="B93" s="50"/>
      <c r="C93" s="65"/>
      <c r="D93" s="14"/>
      <c r="E93" s="65"/>
      <c r="F93" s="14"/>
      <c r="G93" s="14"/>
      <c r="H93" s="14"/>
      <c r="I93" s="65"/>
      <c r="J93" s="14"/>
      <c r="K93" s="4"/>
      <c r="L93" s="14"/>
      <c r="M93" s="4"/>
      <c r="N93" s="14"/>
      <c r="O93" s="3"/>
      <c r="Y93" s="90"/>
      <c r="AA93" s="90"/>
      <c r="AC93" s="90"/>
    </row>
    <row r="94" spans="1:29" ht="20" customHeight="1">
      <c r="A94" s="33" t="s">
        <v>116</v>
      </c>
      <c r="B94" s="50"/>
      <c r="C94"/>
      <c r="D94" s="14"/>
      <c r="E94"/>
      <c r="F94" s="14"/>
      <c r="G94" s="14"/>
      <c r="H94" s="14"/>
      <c r="I94"/>
      <c r="J94" s="14"/>
      <c r="K94" s="14"/>
      <c r="L94" s="14"/>
      <c r="M94" s="14"/>
      <c r="N94" s="14"/>
      <c r="O94" s="14"/>
      <c r="Y94" s="90"/>
      <c r="AA94" s="90"/>
      <c r="AC94" s="90"/>
    </row>
    <row r="95" spans="1:29" ht="20" customHeight="1">
      <c r="A95" s="50" t="s">
        <v>133</v>
      </c>
      <c r="B95" s="50"/>
      <c r="C95" s="69"/>
      <c r="E95" s="69"/>
      <c r="I95" s="69"/>
      <c r="Y95" s="90"/>
      <c r="AA95" s="90"/>
      <c r="AC95" s="90"/>
    </row>
    <row r="96" spans="1:29" ht="20" customHeight="1">
      <c r="A96" s="50" t="s">
        <v>152</v>
      </c>
      <c r="B96" s="50"/>
      <c r="C96" s="69"/>
      <c r="E96" s="69"/>
      <c r="I96" s="69"/>
      <c r="Y96" s="90"/>
      <c r="AA96" s="90"/>
      <c r="AC96" s="90"/>
    </row>
    <row r="97" spans="1:29" ht="20" customHeight="1">
      <c r="A97" s="50"/>
      <c r="B97" s="50" t="s">
        <v>137</v>
      </c>
      <c r="C97" s="69"/>
      <c r="E97" s="69"/>
      <c r="I97" s="69"/>
      <c r="Y97" s="90"/>
      <c r="AA97" s="90"/>
      <c r="AC97" s="90"/>
    </row>
    <row r="98" spans="1:29" ht="20" customHeight="1">
      <c r="A98" s="93"/>
      <c r="B98" s="50" t="s">
        <v>136</v>
      </c>
      <c r="C98" s="68" t="s">
        <v>79</v>
      </c>
      <c r="D98" s="14"/>
      <c r="E98" s="4">
        <v>3117762</v>
      </c>
      <c r="F98" s="14"/>
      <c r="G98" s="4">
        <v>3191910</v>
      </c>
      <c r="H98" s="14"/>
      <c r="I98" s="68"/>
      <c r="J98" s="14"/>
      <c r="K98" s="4">
        <v>3111852</v>
      </c>
      <c r="L98" s="14"/>
      <c r="M98" s="4">
        <v>3186000</v>
      </c>
      <c r="N98" s="14"/>
      <c r="O98" s="3"/>
      <c r="Y98" s="90"/>
      <c r="AA98" s="90"/>
      <c r="AC98" s="90"/>
    </row>
    <row r="99" spans="1:29" ht="20" customHeight="1">
      <c r="A99" s="93"/>
      <c r="B99" s="50"/>
      <c r="C99" s="68"/>
      <c r="D99" s="73"/>
      <c r="E99" s="72">
        <f>SUM(E95:E98)</f>
        <v>3117762</v>
      </c>
      <c r="F99" s="73"/>
      <c r="G99" s="72">
        <f>SUM(G95:G98)</f>
        <v>3191910</v>
      </c>
      <c r="H99" s="73"/>
      <c r="I99" s="74">
        <f>ROUND(((G99/$G$237)*100),2)</f>
        <v>10.119999999999999</v>
      </c>
      <c r="J99" s="73"/>
      <c r="K99" s="72">
        <f>SUM(K95:K98)</f>
        <v>3111852</v>
      </c>
      <c r="L99" s="73"/>
      <c r="M99" s="72">
        <f>SUM(M95:M98)</f>
        <v>3186000</v>
      </c>
      <c r="N99" s="73"/>
      <c r="O99" s="74">
        <f>(M99/$M$229)*100</f>
        <v>10.561911598590076</v>
      </c>
      <c r="P99" s="107" t="s">
        <v>48</v>
      </c>
      <c r="Y99" s="90"/>
      <c r="AA99" s="90"/>
      <c r="AC99" s="90"/>
    </row>
    <row r="100" spans="1:29" ht="20" customHeight="1">
      <c r="A100" s="93"/>
      <c r="B100" s="50"/>
      <c r="C100" s="65"/>
      <c r="D100" s="14"/>
      <c r="E100" s="65"/>
      <c r="F100" s="14"/>
      <c r="G100" s="14"/>
      <c r="H100" s="14"/>
      <c r="I100" s="65"/>
      <c r="J100" s="14"/>
      <c r="K100" s="4"/>
      <c r="L100" s="14"/>
      <c r="M100" s="4"/>
      <c r="N100" s="14"/>
      <c r="O100" s="3"/>
      <c r="Y100" s="90"/>
      <c r="AA100" s="90"/>
      <c r="AC100" s="90"/>
    </row>
    <row r="101" spans="1:29" ht="20" customHeight="1">
      <c r="A101" s="33" t="s">
        <v>115</v>
      </c>
      <c r="B101" s="50"/>
      <c r="C101"/>
      <c r="D101" s="14"/>
      <c r="E101"/>
      <c r="F101" s="14"/>
      <c r="G101" s="14"/>
      <c r="H101" s="14"/>
      <c r="I101"/>
      <c r="J101" s="14"/>
      <c r="K101" s="14"/>
      <c r="L101" s="14"/>
      <c r="M101" s="14"/>
      <c r="N101" s="14"/>
      <c r="O101" s="14"/>
      <c r="Y101" s="90"/>
      <c r="AA101" s="90"/>
      <c r="AC101" s="90"/>
    </row>
    <row r="102" spans="1:29" ht="20" customHeight="1">
      <c r="A102" s="50" t="s">
        <v>150</v>
      </c>
      <c r="B102" s="50"/>
      <c r="C102" s="69"/>
      <c r="E102" s="69"/>
      <c r="I102" s="69"/>
      <c r="Y102" s="90"/>
      <c r="AA102" s="90"/>
      <c r="AC102" s="90"/>
    </row>
    <row r="103" spans="1:29" ht="20" customHeight="1">
      <c r="A103" s="50" t="s">
        <v>151</v>
      </c>
      <c r="B103" s="50"/>
      <c r="C103" s="69"/>
      <c r="E103" s="69"/>
      <c r="I103" s="69"/>
      <c r="Y103" s="90"/>
      <c r="AA103" s="90"/>
      <c r="AC103" s="90"/>
    </row>
    <row r="104" spans="1:29" ht="20" customHeight="1">
      <c r="A104" s="50"/>
      <c r="B104" s="50" t="s">
        <v>137</v>
      </c>
      <c r="C104" s="69"/>
      <c r="E104" s="69"/>
      <c r="I104" s="69"/>
      <c r="Y104" s="90"/>
      <c r="AA104" s="90"/>
      <c r="AC104" s="90"/>
    </row>
    <row r="105" spans="1:29" ht="20" customHeight="1">
      <c r="A105" s="93"/>
      <c r="B105" s="50" t="s">
        <v>136</v>
      </c>
      <c r="C105" s="68" t="s">
        <v>80</v>
      </c>
      <c r="D105" s="14"/>
      <c r="E105" s="4">
        <v>2013439</v>
      </c>
      <c r="F105" s="14"/>
      <c r="G105" s="4">
        <v>1944685</v>
      </c>
      <c r="H105" s="14"/>
      <c r="I105" s="68"/>
      <c r="J105" s="14"/>
      <c r="K105" s="4">
        <v>2011754</v>
      </c>
      <c r="L105" s="14"/>
      <c r="M105" s="4">
        <v>1943000</v>
      </c>
      <c r="N105" s="14"/>
      <c r="O105" s="3"/>
      <c r="Y105" s="90"/>
      <c r="AA105" s="90"/>
      <c r="AC105" s="90"/>
    </row>
    <row r="106" spans="1:29" ht="20" customHeight="1">
      <c r="A106" s="93"/>
      <c r="B106" s="50"/>
      <c r="C106" s="68"/>
      <c r="D106" s="73"/>
      <c r="E106" s="72">
        <f>SUM(E102:E105)</f>
        <v>2013439</v>
      </c>
      <c r="F106" s="73"/>
      <c r="G106" s="72">
        <f>SUM(G102:G105)</f>
        <v>1944685</v>
      </c>
      <c r="H106" s="73"/>
      <c r="I106" s="74">
        <f>ROUND(((G106/$G$237)*100),2)</f>
        <v>6.16</v>
      </c>
      <c r="J106" s="73"/>
      <c r="K106" s="72">
        <f>SUM(K102:K105)</f>
        <v>2011754</v>
      </c>
      <c r="L106" s="73"/>
      <c r="M106" s="72">
        <f>SUM(M102:M105)</f>
        <v>1943000</v>
      </c>
      <c r="N106" s="73"/>
      <c r="O106" s="74">
        <f>(M106/$M$229)*100</f>
        <v>6.4412411287070039</v>
      </c>
      <c r="P106" s="107" t="s">
        <v>48</v>
      </c>
      <c r="Y106" s="90"/>
      <c r="AA106" s="90"/>
      <c r="AC106" s="90"/>
    </row>
    <row r="107" spans="1:29" ht="20" customHeight="1">
      <c r="A107" s="93"/>
      <c r="B107" s="50"/>
      <c r="C107" s="65"/>
      <c r="D107" s="14"/>
      <c r="E107" s="65"/>
      <c r="F107" s="14"/>
      <c r="G107" s="14"/>
      <c r="H107" s="14"/>
      <c r="I107" s="65"/>
      <c r="J107" s="14"/>
      <c r="K107" s="4"/>
      <c r="L107" s="14"/>
      <c r="M107" s="4"/>
      <c r="N107" s="14"/>
      <c r="O107" s="3"/>
      <c r="Y107" s="90"/>
      <c r="AA107" s="90"/>
      <c r="AC107" s="90"/>
    </row>
    <row r="108" spans="1:29" ht="20" customHeight="1">
      <c r="A108" s="93"/>
      <c r="B108" s="50"/>
      <c r="C108" s="65"/>
      <c r="D108" s="14"/>
      <c r="E108" s="65"/>
      <c r="F108" s="14"/>
      <c r="G108" s="14"/>
      <c r="H108" s="14"/>
      <c r="I108" s="65"/>
      <c r="J108" s="14"/>
      <c r="K108" s="4"/>
      <c r="L108" s="14"/>
      <c r="M108" s="4"/>
      <c r="N108" s="14"/>
      <c r="O108" s="3"/>
      <c r="Y108" s="90"/>
      <c r="AA108" s="90"/>
      <c r="AC108" s="90"/>
    </row>
    <row r="109" spans="1:29" ht="20" customHeight="1">
      <c r="A109" s="94" t="s">
        <v>36</v>
      </c>
      <c r="B109" s="94"/>
      <c r="Y109" s="90"/>
      <c r="AA109" s="90"/>
      <c r="AC109" s="90"/>
    </row>
    <row r="110" spans="1:29" ht="20" customHeight="1">
      <c r="A110" s="95" t="s">
        <v>49</v>
      </c>
      <c r="B110" s="95"/>
      <c r="Y110" s="90"/>
      <c r="AA110" s="90"/>
      <c r="AC110" s="90"/>
    </row>
    <row r="111" spans="1:29" ht="20" customHeight="1">
      <c r="A111" s="33"/>
      <c r="B111" s="33"/>
      <c r="C111" s="65"/>
      <c r="D111" s="16"/>
      <c r="E111" s="65"/>
      <c r="F111" s="16"/>
      <c r="G111" s="16"/>
      <c r="H111" s="16"/>
      <c r="I111" s="65"/>
      <c r="J111" s="16"/>
      <c r="K111" s="14"/>
      <c r="L111" s="16"/>
      <c r="M111" s="16"/>
      <c r="N111" s="16"/>
      <c r="Y111" s="90"/>
      <c r="AA111" s="90"/>
      <c r="AC111" s="90"/>
    </row>
    <row r="112" spans="1:29" ht="20" customHeight="1">
      <c r="A112" s="36"/>
      <c r="B112" s="36"/>
      <c r="C112" s="71"/>
      <c r="D112" s="71"/>
      <c r="E112" s="137" t="s">
        <v>224</v>
      </c>
      <c r="F112" s="137"/>
      <c r="G112" s="137"/>
      <c r="H112" s="137"/>
      <c r="I112" s="137"/>
      <c r="J112" s="71"/>
      <c r="K112" s="137" t="s">
        <v>30</v>
      </c>
      <c r="L112" s="137"/>
      <c r="M112" s="137"/>
      <c r="N112" s="137"/>
      <c r="O112" s="137"/>
      <c r="Y112" s="90"/>
      <c r="AA112" s="90"/>
      <c r="AC112" s="90"/>
    </row>
    <row r="113" spans="1:29" ht="20" customHeight="1">
      <c r="A113" s="36"/>
      <c r="B113" s="36"/>
      <c r="C113" s="71" t="s">
        <v>12</v>
      </c>
      <c r="D113" s="71"/>
      <c r="E113" s="71"/>
      <c r="F113" s="71"/>
      <c r="G113" s="71"/>
      <c r="H113" s="71"/>
      <c r="I113" s="71" t="s">
        <v>10</v>
      </c>
      <c r="J113" s="71"/>
      <c r="K113" s="71"/>
      <c r="L113" s="71"/>
      <c r="M113" s="71"/>
      <c r="N113" s="71"/>
      <c r="O113" s="71" t="s">
        <v>10</v>
      </c>
      <c r="Y113" s="90"/>
      <c r="AA113" s="90"/>
      <c r="AC113" s="90"/>
    </row>
    <row r="114" spans="1:29" ht="20" customHeight="1">
      <c r="A114" s="36" t="s">
        <v>11</v>
      </c>
      <c r="B114" s="36"/>
      <c r="C114" s="71" t="s">
        <v>44</v>
      </c>
      <c r="D114" s="71"/>
      <c r="E114" s="71" t="s">
        <v>13</v>
      </c>
      <c r="F114" s="71"/>
      <c r="G114" s="71" t="s">
        <v>14</v>
      </c>
      <c r="H114" s="71"/>
      <c r="I114" s="71" t="s">
        <v>15</v>
      </c>
      <c r="J114" s="71"/>
      <c r="K114" s="71" t="s">
        <v>13</v>
      </c>
      <c r="L114" s="71"/>
      <c r="M114" s="71" t="s">
        <v>14</v>
      </c>
      <c r="N114" s="71"/>
      <c r="O114" s="71" t="s">
        <v>15</v>
      </c>
      <c r="Y114" s="90"/>
      <c r="AA114" s="90"/>
      <c r="AC114" s="90"/>
    </row>
    <row r="115" spans="1:29" ht="20" customHeight="1">
      <c r="A115" s="36"/>
      <c r="B115" s="36"/>
      <c r="C115" s="16" t="s">
        <v>45</v>
      </c>
      <c r="D115" s="14"/>
      <c r="E115" s="136" t="s">
        <v>181</v>
      </c>
      <c r="F115" s="136"/>
      <c r="G115" s="136"/>
      <c r="H115" s="14"/>
      <c r="I115" s="16" t="s">
        <v>16</v>
      </c>
      <c r="J115" s="14"/>
      <c r="K115" s="136" t="s">
        <v>181</v>
      </c>
      <c r="L115" s="136"/>
      <c r="M115" s="136"/>
      <c r="N115" s="14"/>
      <c r="O115" s="16" t="s">
        <v>16</v>
      </c>
      <c r="Y115" s="90"/>
      <c r="AA115" s="90"/>
      <c r="AC115" s="90"/>
    </row>
    <row r="116" spans="1:29" ht="20" customHeight="1">
      <c r="A116" s="13" t="s">
        <v>196</v>
      </c>
      <c r="B116" s="50"/>
      <c r="C116" s="65"/>
      <c r="D116" s="14"/>
      <c r="E116" s="65"/>
      <c r="F116" s="14"/>
      <c r="G116" s="14"/>
      <c r="H116" s="14"/>
      <c r="I116" s="65"/>
      <c r="J116" s="14"/>
      <c r="K116" s="4"/>
      <c r="L116" s="14"/>
      <c r="M116" s="4"/>
      <c r="N116" s="14"/>
      <c r="O116" s="3"/>
      <c r="Y116" s="90"/>
      <c r="AA116" s="90"/>
      <c r="AC116" s="90"/>
    </row>
    <row r="117" spans="1:29" ht="20" customHeight="1">
      <c r="A117" s="33" t="s">
        <v>113</v>
      </c>
      <c r="B117" s="50"/>
      <c r="C117"/>
      <c r="D117" s="14"/>
      <c r="E117"/>
      <c r="F117" s="14"/>
      <c r="G117" s="14"/>
      <c r="H117" s="14"/>
      <c r="I117"/>
      <c r="J117" s="14"/>
      <c r="K117" s="14"/>
      <c r="L117" s="14"/>
      <c r="M117" s="14"/>
      <c r="N117" s="14"/>
      <c r="O117" s="14"/>
      <c r="Y117" s="90"/>
      <c r="AA117" s="90"/>
      <c r="AC117" s="90"/>
    </row>
    <row r="118" spans="1:29" ht="20" customHeight="1">
      <c r="A118" s="50" t="s">
        <v>114</v>
      </c>
      <c r="B118" s="50"/>
      <c r="C118" s="69"/>
      <c r="E118" s="69"/>
      <c r="I118" s="69"/>
      <c r="Y118" s="90"/>
      <c r="AA118" s="90"/>
      <c r="AC118" s="90"/>
    </row>
    <row r="119" spans="1:29" ht="20" customHeight="1">
      <c r="A119" s="50" t="s">
        <v>153</v>
      </c>
      <c r="B119" s="50"/>
      <c r="C119" s="69"/>
      <c r="E119" s="69"/>
      <c r="I119" s="69"/>
      <c r="Y119" s="90"/>
      <c r="AA119" s="90"/>
      <c r="AC119" s="90"/>
    </row>
    <row r="120" spans="1:29" ht="20" customHeight="1">
      <c r="A120" s="50"/>
      <c r="B120" s="50" t="s">
        <v>137</v>
      </c>
      <c r="C120" s="69"/>
      <c r="E120" s="69"/>
      <c r="I120" s="69"/>
      <c r="Y120" s="90"/>
      <c r="AA120" s="90"/>
      <c r="AC120" s="90"/>
    </row>
    <row r="121" spans="1:29" ht="20" customHeight="1">
      <c r="A121" s="93"/>
      <c r="B121" s="50" t="s">
        <v>136</v>
      </c>
      <c r="C121" s="68" t="s">
        <v>81</v>
      </c>
      <c r="D121" s="14"/>
      <c r="E121" s="4">
        <v>1432283</v>
      </c>
      <c r="F121" s="14"/>
      <c r="G121" s="4">
        <v>1487985</v>
      </c>
      <c r="H121" s="14"/>
      <c r="I121" s="68"/>
      <c r="J121" s="14"/>
      <c r="K121" s="4">
        <v>1431298</v>
      </c>
      <c r="L121" s="14"/>
      <c r="M121" s="4">
        <v>1487000</v>
      </c>
      <c r="N121" s="14"/>
      <c r="O121" s="3"/>
      <c r="Y121" s="90"/>
      <c r="AA121" s="90"/>
      <c r="AC121" s="90"/>
    </row>
    <row r="122" spans="1:29" ht="20" customHeight="1">
      <c r="A122" s="93"/>
      <c r="B122" s="50"/>
      <c r="C122" s="68"/>
      <c r="D122" s="73"/>
      <c r="E122" s="72">
        <f>SUM(E118:E121)</f>
        <v>1432283</v>
      </c>
      <c r="F122" s="73"/>
      <c r="G122" s="72">
        <f>SUM(G118:G121)</f>
        <v>1487985</v>
      </c>
      <c r="H122" s="73"/>
      <c r="I122" s="74">
        <f>ROUND(((G122/$G$237)*100),2)</f>
        <v>4.72</v>
      </c>
      <c r="J122" s="73"/>
      <c r="K122" s="72">
        <f>SUM(K118:K121)</f>
        <v>1431298</v>
      </c>
      <c r="L122" s="73"/>
      <c r="M122" s="72">
        <f>SUM(M118:M121)</f>
        <v>1487000</v>
      </c>
      <c r="N122" s="73"/>
      <c r="O122" s="74">
        <f>(M122/$M$229)*100</f>
        <v>4.9295550995302699</v>
      </c>
      <c r="P122" s="107" t="s">
        <v>48</v>
      </c>
      <c r="Y122" s="90"/>
      <c r="AA122" s="90"/>
      <c r="AC122" s="90"/>
    </row>
    <row r="123" spans="1:29" ht="20" customHeight="1">
      <c r="A123" s="93"/>
      <c r="B123" s="50"/>
      <c r="C123" s="65"/>
      <c r="D123" s="14"/>
      <c r="E123" s="65"/>
      <c r="F123" s="14"/>
      <c r="G123" s="14"/>
      <c r="H123" s="14"/>
      <c r="I123" s="65"/>
      <c r="J123" s="14"/>
      <c r="K123" s="4"/>
      <c r="L123" s="14"/>
      <c r="M123" s="4"/>
      <c r="N123" s="14"/>
      <c r="O123" s="3"/>
      <c r="Y123" s="90"/>
      <c r="AA123" s="90"/>
      <c r="AC123" s="90"/>
    </row>
    <row r="124" spans="1:29" ht="20" customHeight="1">
      <c r="A124" s="33" t="s">
        <v>112</v>
      </c>
      <c r="B124" s="50"/>
      <c r="C124"/>
      <c r="D124" s="14"/>
      <c r="E124"/>
      <c r="F124" s="14"/>
      <c r="G124" s="14"/>
      <c r="H124" s="14"/>
      <c r="I124"/>
      <c r="J124" s="14"/>
      <c r="K124" s="14"/>
      <c r="L124" s="14"/>
      <c r="M124" s="14"/>
      <c r="N124" s="14"/>
      <c r="O124" s="14"/>
      <c r="Y124" s="90"/>
      <c r="AA124" s="90"/>
      <c r="AC124" s="90"/>
    </row>
    <row r="125" spans="1:29" ht="20" customHeight="1">
      <c r="A125" s="50" t="s">
        <v>154</v>
      </c>
      <c r="B125" s="50"/>
      <c r="C125" s="69"/>
      <c r="E125" s="69"/>
      <c r="I125" s="69"/>
      <c r="Y125" s="90"/>
      <c r="AA125" s="90"/>
      <c r="AC125" s="90"/>
    </row>
    <row r="126" spans="1:29" ht="20" customHeight="1">
      <c r="A126" s="50" t="s">
        <v>155</v>
      </c>
      <c r="B126" s="50"/>
      <c r="C126" s="69"/>
      <c r="E126" s="69"/>
      <c r="I126" s="69"/>
      <c r="Y126" s="90"/>
      <c r="AA126" s="90"/>
      <c r="AC126" s="90"/>
    </row>
    <row r="127" spans="1:29" ht="20" customHeight="1">
      <c r="A127" s="50"/>
      <c r="B127" s="50" t="s">
        <v>137</v>
      </c>
      <c r="C127" s="69"/>
      <c r="E127" s="69"/>
      <c r="I127" s="69"/>
      <c r="Y127" s="90"/>
      <c r="AA127" s="90"/>
      <c r="AC127" s="90"/>
    </row>
    <row r="128" spans="1:29" ht="20" customHeight="1">
      <c r="A128" s="93"/>
      <c r="B128" s="50" t="s">
        <v>136</v>
      </c>
      <c r="C128" s="68" t="s">
        <v>82</v>
      </c>
      <c r="D128" s="14"/>
      <c r="E128" s="4">
        <v>2601033</v>
      </c>
      <c r="F128" s="14"/>
      <c r="G128" s="4">
        <v>2688441</v>
      </c>
      <c r="H128" s="14"/>
      <c r="I128" s="68"/>
      <c r="J128" s="14"/>
      <c r="K128" s="4">
        <v>2599592</v>
      </c>
      <c r="L128" s="14"/>
      <c r="M128" s="4">
        <v>2687000</v>
      </c>
      <c r="N128" s="14"/>
      <c r="O128" s="3"/>
      <c r="Y128" s="90"/>
      <c r="AA128" s="90"/>
      <c r="AC128" s="90"/>
    </row>
    <row r="129" spans="1:29" ht="20" customHeight="1">
      <c r="A129" s="93"/>
      <c r="B129" s="50"/>
      <c r="C129" s="68"/>
      <c r="D129" s="73"/>
      <c r="E129" s="72">
        <f>SUM(E125:E128)</f>
        <v>2601033</v>
      </c>
      <c r="F129" s="73"/>
      <c r="G129" s="72">
        <f>SUM(G125:G128)</f>
        <v>2688441</v>
      </c>
      <c r="H129" s="73"/>
      <c r="I129" s="74">
        <f>ROUND(((G129/$G$237)*100),2)</f>
        <v>8.52</v>
      </c>
      <c r="J129" s="73"/>
      <c r="K129" s="72">
        <f>SUM(K125:K128)</f>
        <v>2599592</v>
      </c>
      <c r="L129" s="73"/>
      <c r="M129" s="72">
        <f>SUM(M125:M128)</f>
        <v>2687000</v>
      </c>
      <c r="N129" s="73"/>
      <c r="O129" s="74">
        <f>(M129/$M$229)*100</f>
        <v>8.9076762289427283</v>
      </c>
      <c r="P129" s="107" t="s">
        <v>48</v>
      </c>
      <c r="Y129" s="90"/>
      <c r="AA129" s="90"/>
      <c r="AC129" s="90"/>
    </row>
    <row r="130" spans="1:29" ht="20" customHeight="1">
      <c r="A130" s="93"/>
      <c r="B130" s="50"/>
      <c r="C130" s="65"/>
      <c r="D130" s="14"/>
      <c r="E130" s="65"/>
      <c r="F130" s="14"/>
      <c r="G130" s="14"/>
      <c r="H130" s="14"/>
      <c r="I130" s="65"/>
      <c r="J130" s="14"/>
      <c r="K130" s="4"/>
      <c r="L130" s="14"/>
      <c r="M130" s="4"/>
      <c r="N130" s="14"/>
      <c r="O130" s="3"/>
      <c r="Y130" s="90"/>
      <c r="AA130" s="90"/>
      <c r="AC130" s="90"/>
    </row>
    <row r="131" spans="1:29" ht="20" customHeight="1">
      <c r="A131" s="36" t="s">
        <v>50</v>
      </c>
      <c r="B131" s="36"/>
      <c r="C131" s="65"/>
      <c r="D131" s="14"/>
      <c r="E131" s="65"/>
      <c r="F131" s="14"/>
      <c r="G131" s="14"/>
      <c r="H131" s="14"/>
      <c r="I131" s="65"/>
      <c r="J131" s="14"/>
      <c r="K131" s="14"/>
      <c r="L131" s="14"/>
      <c r="M131" s="14"/>
      <c r="N131" s="14"/>
      <c r="O131" s="14"/>
      <c r="Y131" s="90"/>
      <c r="AA131" s="90"/>
      <c r="AC131" s="90"/>
    </row>
    <row r="132" spans="1:29" ht="20" customHeight="1">
      <c r="A132" s="33" t="s">
        <v>111</v>
      </c>
      <c r="B132" s="50"/>
      <c r="C132"/>
      <c r="D132" s="14"/>
      <c r="E132"/>
      <c r="F132" s="14"/>
      <c r="G132" s="14"/>
      <c r="H132" s="14"/>
      <c r="I132"/>
      <c r="J132" s="14"/>
      <c r="K132" s="14"/>
      <c r="L132" s="14"/>
      <c r="M132" s="14"/>
      <c r="N132" s="14"/>
      <c r="O132" s="14"/>
      <c r="Y132" s="90"/>
      <c r="AA132" s="90"/>
      <c r="AC132" s="90"/>
    </row>
    <row r="133" spans="1:29" ht="20" customHeight="1">
      <c r="A133" s="50" t="s">
        <v>156</v>
      </c>
      <c r="B133" s="50"/>
      <c r="C133" s="69"/>
      <c r="E133" s="69"/>
      <c r="I133" s="69"/>
      <c r="Y133" s="90"/>
      <c r="AA133" s="90"/>
      <c r="AC133" s="90"/>
    </row>
    <row r="134" spans="1:29" ht="20" customHeight="1">
      <c r="A134" s="50" t="s">
        <v>157</v>
      </c>
      <c r="B134" s="50"/>
      <c r="C134" s="69"/>
      <c r="E134" s="69"/>
      <c r="I134" s="69"/>
      <c r="Y134" s="90"/>
      <c r="AA134" s="90"/>
      <c r="AC134" s="90"/>
    </row>
    <row r="135" spans="1:29" ht="20" customHeight="1">
      <c r="A135" s="93"/>
      <c r="B135" s="50" t="s">
        <v>137</v>
      </c>
      <c r="C135" s="68"/>
      <c r="E135" s="68"/>
      <c r="I135" s="68"/>
      <c r="Y135" s="90"/>
      <c r="AA135" s="90"/>
      <c r="AC135" s="90"/>
    </row>
    <row r="136" spans="1:29" ht="20" customHeight="1">
      <c r="A136" s="93"/>
      <c r="B136" s="50" t="s">
        <v>136</v>
      </c>
      <c r="C136" s="68" t="s">
        <v>83</v>
      </c>
      <c r="E136" s="68"/>
      <c r="I136" s="68"/>
      <c r="Y136" s="90"/>
      <c r="AA136" s="90"/>
      <c r="AC136" s="90"/>
    </row>
    <row r="137" spans="1:29" ht="20" customHeight="1">
      <c r="A137" s="93"/>
      <c r="B137" s="50" t="s">
        <v>162</v>
      </c>
      <c r="C137" s="68" t="s">
        <v>84</v>
      </c>
      <c r="D137" s="14"/>
      <c r="E137" s="4">
        <f>760818+1</f>
        <v>760819</v>
      </c>
      <c r="F137" s="14"/>
      <c r="G137" s="4">
        <v>1005825</v>
      </c>
      <c r="H137" s="14"/>
      <c r="I137" s="68"/>
      <c r="J137" s="14"/>
      <c r="K137" s="4">
        <v>727950</v>
      </c>
      <c r="L137" s="14"/>
      <c r="M137" s="4">
        <v>974385</v>
      </c>
      <c r="N137" s="14"/>
      <c r="O137" s="3"/>
      <c r="Y137" s="90"/>
      <c r="AA137" s="90"/>
      <c r="AC137" s="90"/>
    </row>
    <row r="138" spans="1:29" ht="20" customHeight="1">
      <c r="A138" s="93"/>
      <c r="B138" s="50"/>
      <c r="C138" s="68"/>
      <c r="D138" s="73"/>
      <c r="E138" s="72">
        <f>SUM(E134:E137)</f>
        <v>760819</v>
      </c>
      <c r="F138" s="73"/>
      <c r="G138" s="72">
        <f>SUM(G134:G137)</f>
        <v>1005825</v>
      </c>
      <c r="H138" s="73"/>
      <c r="I138" s="74">
        <f>ROUND(((G138/$G$237)*100),2)</f>
        <v>3.19</v>
      </c>
      <c r="J138" s="73"/>
      <c r="K138" s="72">
        <f>SUM(K133:K137)</f>
        <v>727950</v>
      </c>
      <c r="L138" s="73"/>
      <c r="M138" s="72">
        <f>SUM(M133:M137)</f>
        <v>974385</v>
      </c>
      <c r="N138" s="73"/>
      <c r="O138" s="74">
        <f>(M138/$M$229)*100</f>
        <v>3.2301846305687976</v>
      </c>
      <c r="P138" s="107" t="s">
        <v>48</v>
      </c>
      <c r="Y138" s="90"/>
      <c r="AA138" s="90"/>
      <c r="AC138" s="90"/>
    </row>
    <row r="139" spans="1:29" ht="20" customHeight="1">
      <c r="A139" s="93"/>
      <c r="B139" s="50"/>
      <c r="C139" s="65"/>
      <c r="D139" s="14"/>
      <c r="E139" s="65"/>
      <c r="F139" s="14"/>
      <c r="G139" s="14"/>
      <c r="H139" s="14"/>
      <c r="I139" s="65"/>
      <c r="J139" s="14"/>
      <c r="K139" s="4"/>
      <c r="L139" s="14"/>
      <c r="M139" s="4"/>
      <c r="N139" s="14"/>
      <c r="O139" s="3"/>
      <c r="Y139" s="90"/>
      <c r="AA139" s="90"/>
      <c r="AC139" s="90"/>
    </row>
    <row r="140" spans="1:29" ht="20" customHeight="1">
      <c r="A140" s="94" t="s">
        <v>36</v>
      </c>
      <c r="B140" s="94"/>
      <c r="Y140" s="90"/>
      <c r="AA140" s="90"/>
      <c r="AC140" s="90"/>
    </row>
    <row r="141" spans="1:29" ht="20" customHeight="1">
      <c r="A141" s="95" t="s">
        <v>49</v>
      </c>
      <c r="B141" s="95"/>
      <c r="Y141" s="90"/>
      <c r="AA141" s="90"/>
      <c r="AC141" s="90"/>
    </row>
    <row r="142" spans="1:29" ht="20" customHeight="1">
      <c r="A142" s="33"/>
      <c r="B142" s="33"/>
      <c r="C142" s="65"/>
      <c r="D142" s="16"/>
      <c r="E142" s="65"/>
      <c r="F142" s="16"/>
      <c r="G142" s="16"/>
      <c r="H142" s="16"/>
      <c r="I142" s="65"/>
      <c r="J142" s="16"/>
      <c r="K142" s="14"/>
      <c r="L142" s="16"/>
      <c r="M142" s="16"/>
      <c r="N142" s="16"/>
      <c r="Y142" s="90"/>
      <c r="AA142" s="90"/>
      <c r="AC142" s="90"/>
    </row>
    <row r="143" spans="1:29" ht="20" customHeight="1">
      <c r="A143" s="36"/>
      <c r="B143" s="36"/>
      <c r="C143" s="71"/>
      <c r="D143" s="71"/>
      <c r="E143" s="137" t="s">
        <v>224</v>
      </c>
      <c r="F143" s="137"/>
      <c r="G143" s="137"/>
      <c r="H143" s="137"/>
      <c r="I143" s="137"/>
      <c r="J143" s="71"/>
      <c r="K143" s="137" t="s">
        <v>30</v>
      </c>
      <c r="L143" s="137"/>
      <c r="M143" s="137"/>
      <c r="N143" s="137"/>
      <c r="O143" s="137"/>
      <c r="Y143" s="90"/>
      <c r="AA143" s="90"/>
      <c r="AC143" s="90"/>
    </row>
    <row r="144" spans="1:29" ht="20" customHeight="1">
      <c r="A144" s="36"/>
      <c r="B144" s="36"/>
      <c r="C144" s="71" t="s">
        <v>12</v>
      </c>
      <c r="D144" s="71"/>
      <c r="E144" s="71"/>
      <c r="F144" s="71"/>
      <c r="G144" s="71"/>
      <c r="H144" s="71"/>
      <c r="I144" s="71" t="s">
        <v>10</v>
      </c>
      <c r="J144" s="71"/>
      <c r="K144" s="71"/>
      <c r="L144" s="71"/>
      <c r="M144" s="71"/>
      <c r="N144" s="71"/>
      <c r="O144" s="71" t="s">
        <v>10</v>
      </c>
      <c r="Y144" s="90"/>
      <c r="AA144" s="90"/>
      <c r="AC144" s="90"/>
    </row>
    <row r="145" spans="1:29" ht="20" customHeight="1">
      <c r="A145" s="36" t="s">
        <v>11</v>
      </c>
      <c r="B145" s="36"/>
      <c r="C145" s="71" t="s">
        <v>44</v>
      </c>
      <c r="D145" s="71"/>
      <c r="E145" s="71" t="s">
        <v>13</v>
      </c>
      <c r="F145" s="71"/>
      <c r="G145" s="71" t="s">
        <v>14</v>
      </c>
      <c r="H145" s="71"/>
      <c r="I145" s="71" t="s">
        <v>15</v>
      </c>
      <c r="J145" s="71"/>
      <c r="K145" s="71" t="s">
        <v>13</v>
      </c>
      <c r="L145" s="71"/>
      <c r="M145" s="71" t="s">
        <v>14</v>
      </c>
      <c r="N145" s="71"/>
      <c r="O145" s="71" t="s">
        <v>15</v>
      </c>
      <c r="Y145" s="90"/>
      <c r="AA145" s="90"/>
      <c r="AC145" s="90"/>
    </row>
    <row r="146" spans="1:29" ht="20" customHeight="1">
      <c r="A146" s="36"/>
      <c r="B146" s="36"/>
      <c r="C146" s="16" t="s">
        <v>45</v>
      </c>
      <c r="D146" s="14"/>
      <c r="E146" s="136" t="s">
        <v>181</v>
      </c>
      <c r="F146" s="136"/>
      <c r="G146" s="136"/>
      <c r="H146" s="14"/>
      <c r="I146" s="16" t="s">
        <v>16</v>
      </c>
      <c r="J146" s="14"/>
      <c r="K146" s="136" t="s">
        <v>181</v>
      </c>
      <c r="L146" s="136"/>
      <c r="M146" s="136"/>
      <c r="N146" s="14"/>
      <c r="O146" s="16" t="s">
        <v>16</v>
      </c>
      <c r="Y146" s="90"/>
      <c r="AA146" s="90"/>
      <c r="AC146" s="90"/>
    </row>
    <row r="147" spans="1:29" ht="20" customHeight="1">
      <c r="A147" s="36" t="s">
        <v>197</v>
      </c>
      <c r="B147" s="36"/>
      <c r="C147" s="65"/>
      <c r="D147" s="14"/>
      <c r="E147" s="65"/>
      <c r="F147" s="14"/>
      <c r="G147" s="14"/>
      <c r="H147" s="14"/>
      <c r="I147" s="65"/>
      <c r="J147" s="14"/>
      <c r="K147" s="14"/>
      <c r="L147" s="14"/>
      <c r="M147" s="14"/>
      <c r="N147" s="14"/>
      <c r="O147" s="14"/>
      <c r="Y147" s="90"/>
      <c r="AA147" s="90"/>
      <c r="AC147" s="90"/>
    </row>
    <row r="148" spans="1:29" ht="20" customHeight="1">
      <c r="A148" s="33" t="s">
        <v>85</v>
      </c>
      <c r="B148" s="50"/>
      <c r="C148"/>
      <c r="D148" s="14"/>
      <c r="E148"/>
      <c r="F148" s="14"/>
      <c r="G148" s="14"/>
      <c r="H148" s="14"/>
      <c r="I148"/>
      <c r="J148" s="14"/>
      <c r="K148" s="14"/>
      <c r="L148" s="14"/>
      <c r="M148" s="14"/>
      <c r="N148" s="14"/>
      <c r="O148" s="14"/>
      <c r="Y148" s="90"/>
      <c r="AA148" s="90"/>
      <c r="AC148" s="90"/>
    </row>
    <row r="149" spans="1:29" ht="20" customHeight="1">
      <c r="A149" s="50" t="s">
        <v>158</v>
      </c>
      <c r="B149" s="50"/>
      <c r="C149" s="69"/>
      <c r="E149" s="69"/>
      <c r="I149" s="69"/>
      <c r="Y149" s="90"/>
      <c r="AA149" s="90"/>
      <c r="AC149" s="90"/>
    </row>
    <row r="150" spans="1:29" ht="20" customHeight="1">
      <c r="A150" s="50" t="s">
        <v>159</v>
      </c>
      <c r="B150" s="50"/>
      <c r="C150" s="69"/>
      <c r="E150" s="69"/>
      <c r="I150" s="69"/>
      <c r="Y150" s="90"/>
      <c r="AA150" s="90"/>
      <c r="AC150" s="90"/>
    </row>
    <row r="151" spans="1:29" ht="20" customHeight="1">
      <c r="A151" s="93"/>
      <c r="B151" s="50" t="s">
        <v>137</v>
      </c>
      <c r="C151" s="68"/>
      <c r="E151" s="68"/>
      <c r="I151" s="68"/>
      <c r="Y151" s="90"/>
      <c r="AA151" s="90"/>
      <c r="AC151" s="90"/>
    </row>
    <row r="152" spans="1:29" ht="20" customHeight="1">
      <c r="A152" s="93"/>
      <c r="B152" s="50" t="s">
        <v>136</v>
      </c>
      <c r="C152" s="68" t="s">
        <v>86</v>
      </c>
      <c r="E152" s="68"/>
      <c r="I152" s="68"/>
      <c r="Y152" s="90"/>
      <c r="AA152" s="90"/>
      <c r="AC152" s="90"/>
    </row>
    <row r="153" spans="1:29" ht="20" customHeight="1">
      <c r="A153" s="93"/>
      <c r="B153" s="50" t="s">
        <v>162</v>
      </c>
      <c r="C153" s="68" t="s">
        <v>87</v>
      </c>
      <c r="D153" s="14"/>
      <c r="E153" s="4">
        <v>1135679</v>
      </c>
      <c r="F153" s="14"/>
      <c r="G153" s="4">
        <v>1162221</v>
      </c>
      <c r="H153" s="14"/>
      <c r="I153" s="68"/>
      <c r="J153" s="14"/>
      <c r="K153" s="4">
        <v>1122445</v>
      </c>
      <c r="L153" s="14"/>
      <c r="M153" s="4">
        <f>1149131+1</f>
        <v>1149132</v>
      </c>
      <c r="N153" s="14"/>
      <c r="O153" s="3"/>
      <c r="Y153" s="90"/>
      <c r="AA153" s="90"/>
      <c r="AC153" s="90"/>
    </row>
    <row r="154" spans="1:29" ht="20" customHeight="1">
      <c r="A154" s="93"/>
      <c r="B154" s="50"/>
      <c r="C154" s="68"/>
      <c r="D154" s="73"/>
      <c r="E154" s="72">
        <f>SUM(E150:E153)</f>
        <v>1135679</v>
      </c>
      <c r="F154" s="73"/>
      <c r="G154" s="72">
        <f>SUM(G150:G153)</f>
        <v>1162221</v>
      </c>
      <c r="H154" s="73"/>
      <c r="I154" s="74">
        <f>ROUND(((G154/$G$237)*100),2)</f>
        <v>3.68</v>
      </c>
      <c r="J154" s="73"/>
      <c r="K154" s="72">
        <f>SUM(K149:K153)</f>
        <v>1122445</v>
      </c>
      <c r="L154" s="73"/>
      <c r="M154" s="72">
        <f>SUM(M149:M153)</f>
        <v>1149132</v>
      </c>
      <c r="N154" s="73"/>
      <c r="O154" s="74">
        <f>(M154/$M$229)*100</f>
        <v>3.8094885747366636</v>
      </c>
      <c r="P154" s="107" t="s">
        <v>48</v>
      </c>
      <c r="Y154" s="90"/>
      <c r="AA154" s="90"/>
      <c r="AC154" s="90"/>
    </row>
    <row r="155" spans="1:29" ht="20" customHeight="1">
      <c r="A155" s="93"/>
      <c r="B155" s="50"/>
      <c r="C155" s="68"/>
      <c r="D155" s="73"/>
      <c r="E155" s="104"/>
      <c r="F155" s="73"/>
      <c r="G155" s="104"/>
      <c r="H155" s="73"/>
      <c r="I155" s="105"/>
      <c r="J155" s="73"/>
      <c r="K155" s="104"/>
      <c r="L155" s="73"/>
      <c r="M155" s="104"/>
      <c r="N155" s="73"/>
      <c r="O155" s="105"/>
      <c r="P155" s="107"/>
      <c r="Y155" s="90"/>
      <c r="AA155" s="90"/>
      <c r="AC155" s="90"/>
    </row>
    <row r="156" spans="1:29" ht="20" customHeight="1">
      <c r="A156" s="36" t="s">
        <v>51</v>
      </c>
      <c r="B156" s="36"/>
      <c r="C156" s="65"/>
      <c r="D156" s="14"/>
      <c r="E156" s="65"/>
      <c r="F156" s="14"/>
      <c r="G156" s="14"/>
      <c r="H156" s="14"/>
      <c r="I156" s="65"/>
      <c r="J156" s="14"/>
      <c r="K156" s="14"/>
      <c r="L156" s="14"/>
      <c r="M156" s="14"/>
      <c r="N156" s="14"/>
      <c r="O156" s="14"/>
      <c r="Y156" s="90"/>
      <c r="AA156" s="90"/>
      <c r="AC156" s="90"/>
    </row>
    <row r="157" spans="1:29" ht="20" customHeight="1">
      <c r="A157" s="33" t="s">
        <v>110</v>
      </c>
      <c r="B157" s="50"/>
      <c r="C157"/>
      <c r="D157" s="14"/>
      <c r="E157"/>
      <c r="F157" s="14"/>
      <c r="G157" s="14"/>
      <c r="H157" s="14"/>
      <c r="I157"/>
      <c r="J157" s="14"/>
      <c r="K157" s="14"/>
      <c r="L157" s="14"/>
      <c r="M157" s="14"/>
      <c r="N157" s="14"/>
      <c r="O157" s="14"/>
      <c r="Y157" s="90"/>
      <c r="AA157" s="90"/>
      <c r="AC157" s="90"/>
    </row>
    <row r="158" spans="1:29" ht="20" customHeight="1">
      <c r="A158" s="50" t="s">
        <v>160</v>
      </c>
      <c r="B158" s="50"/>
      <c r="C158" s="69"/>
      <c r="E158" s="69"/>
      <c r="I158" s="69"/>
      <c r="Y158" s="90"/>
      <c r="AA158" s="90"/>
      <c r="AC158" s="90"/>
    </row>
    <row r="159" spans="1:29" ht="20" customHeight="1">
      <c r="A159" s="50" t="s">
        <v>161</v>
      </c>
      <c r="B159" s="50"/>
      <c r="C159" s="69"/>
      <c r="E159" s="69"/>
      <c r="I159" s="69"/>
      <c r="Y159" s="90"/>
      <c r="AA159" s="90"/>
      <c r="AC159" s="90"/>
    </row>
    <row r="160" spans="1:29" ht="20" customHeight="1">
      <c r="A160" s="93"/>
      <c r="B160" s="50" t="s">
        <v>162</v>
      </c>
      <c r="C160" s="68" t="s">
        <v>88</v>
      </c>
      <c r="E160" s="68"/>
      <c r="I160" s="68"/>
      <c r="Y160" s="90"/>
      <c r="AA160" s="90"/>
      <c r="AC160" s="90"/>
    </row>
    <row r="161" spans="1:29" ht="20" customHeight="1">
      <c r="A161" s="93"/>
      <c r="B161" s="50" t="s">
        <v>163</v>
      </c>
      <c r="C161" s="68"/>
      <c r="E161" s="68"/>
      <c r="I161" s="68"/>
      <c r="Y161" s="90"/>
      <c r="AA161" s="90"/>
      <c r="AC161" s="90"/>
    </row>
    <row r="162" spans="1:29" ht="20" customHeight="1">
      <c r="A162" s="93"/>
      <c r="B162" s="50" t="s">
        <v>136</v>
      </c>
      <c r="C162" s="68"/>
      <c r="D162" s="14"/>
      <c r="E162" s="4">
        <v>1652332</v>
      </c>
      <c r="F162" s="14"/>
      <c r="G162" s="4">
        <v>1456587</v>
      </c>
      <c r="H162" s="14"/>
      <c r="I162" s="68"/>
      <c r="J162" s="14"/>
      <c r="K162" s="4">
        <v>1650745</v>
      </c>
      <c r="L162" s="14"/>
      <c r="M162" s="4">
        <v>1455000</v>
      </c>
      <c r="N162" s="14"/>
      <c r="O162" s="3"/>
      <c r="Y162" s="90"/>
      <c r="AA162" s="90"/>
      <c r="AC162" s="90"/>
    </row>
    <row r="163" spans="1:29" ht="20" customHeight="1">
      <c r="A163" s="93"/>
      <c r="B163" s="50"/>
      <c r="C163" s="68"/>
      <c r="D163" s="73"/>
      <c r="E163" s="72">
        <f>SUM(E159:E162)</f>
        <v>1652332</v>
      </c>
      <c r="F163" s="73"/>
      <c r="G163" s="72">
        <f>SUM(G159:G162)</f>
        <v>1456587</v>
      </c>
      <c r="H163" s="73"/>
      <c r="I163" s="74">
        <f>ROUND(((G163/$G$237)*100),2)</f>
        <v>4.62</v>
      </c>
      <c r="J163" s="73"/>
      <c r="K163" s="72">
        <f>SUM(K158:K162)</f>
        <v>1650745</v>
      </c>
      <c r="L163" s="73"/>
      <c r="M163" s="72">
        <f>SUM(M158:M162)</f>
        <v>1455000</v>
      </c>
      <c r="N163" s="73"/>
      <c r="O163" s="74">
        <f>(M163/$M$229)*100</f>
        <v>4.8234718694126046</v>
      </c>
      <c r="P163" s="107" t="s">
        <v>48</v>
      </c>
      <c r="Y163" s="90"/>
      <c r="AA163" s="90"/>
      <c r="AC163" s="90"/>
    </row>
    <row r="164" spans="1:29" ht="20" customHeight="1">
      <c r="A164" s="36"/>
      <c r="B164" s="36"/>
      <c r="C164" s="65"/>
      <c r="D164" s="14"/>
      <c r="E164" s="65"/>
      <c r="F164" s="14"/>
      <c r="G164" s="14"/>
      <c r="H164" s="14"/>
      <c r="I164" s="65"/>
      <c r="J164" s="14"/>
      <c r="K164" s="14"/>
      <c r="L164" s="14"/>
      <c r="M164" s="14"/>
      <c r="N164" s="14"/>
      <c r="O164" s="14"/>
      <c r="Y164" s="90"/>
      <c r="AA164" s="90"/>
      <c r="AC164" s="90"/>
    </row>
    <row r="165" spans="1:29" ht="20" customHeight="1">
      <c r="A165" s="33" t="s">
        <v>109</v>
      </c>
      <c r="B165" s="50"/>
      <c r="C165"/>
      <c r="D165" s="14"/>
      <c r="E165"/>
      <c r="F165" s="14"/>
      <c r="G165" s="14"/>
      <c r="H165" s="14"/>
      <c r="I165"/>
      <c r="J165" s="14"/>
      <c r="K165" s="14"/>
      <c r="L165" s="14"/>
      <c r="M165" s="14"/>
      <c r="N165" s="14"/>
      <c r="O165" s="14"/>
      <c r="Y165" s="90"/>
      <c r="AA165" s="90"/>
      <c r="AC165" s="90"/>
    </row>
    <row r="166" spans="1:29" ht="20" customHeight="1">
      <c r="A166" s="50" t="s">
        <v>164</v>
      </c>
      <c r="B166" s="50"/>
      <c r="C166" s="69"/>
      <c r="E166" s="69"/>
      <c r="I166" s="69"/>
      <c r="Y166" s="90"/>
      <c r="AA166" s="90"/>
      <c r="AC166" s="90"/>
    </row>
    <row r="167" spans="1:29" ht="20" customHeight="1">
      <c r="A167" s="50" t="s">
        <v>165</v>
      </c>
      <c r="B167" s="50"/>
      <c r="C167" s="69"/>
      <c r="E167" s="69"/>
      <c r="I167" s="69"/>
      <c r="Y167" s="90"/>
      <c r="AA167" s="90"/>
      <c r="AC167" s="90"/>
    </row>
    <row r="168" spans="1:29" ht="20" customHeight="1">
      <c r="A168" s="93"/>
      <c r="B168" s="50" t="s">
        <v>162</v>
      </c>
      <c r="C168" s="68" t="s">
        <v>89</v>
      </c>
      <c r="E168" s="68"/>
      <c r="I168" s="68"/>
      <c r="Y168" s="90"/>
      <c r="AA168" s="90"/>
      <c r="AC168" s="90"/>
    </row>
    <row r="169" spans="1:29" ht="20" customHeight="1">
      <c r="A169" s="93"/>
      <c r="B169" s="50" t="s">
        <v>163</v>
      </c>
      <c r="C169" s="68"/>
      <c r="E169" s="68"/>
      <c r="I169" s="68"/>
      <c r="Y169" s="90"/>
      <c r="AA169" s="90"/>
      <c r="AC169" s="90"/>
    </row>
    <row r="170" spans="1:29" ht="20" customHeight="1">
      <c r="A170" s="93"/>
      <c r="B170" s="50" t="s">
        <v>136</v>
      </c>
      <c r="C170" s="68"/>
      <c r="D170" s="14"/>
      <c r="E170" s="4">
        <v>785343</v>
      </c>
      <c r="F170" s="14"/>
      <c r="G170" s="4">
        <v>759005</v>
      </c>
      <c r="H170" s="14"/>
      <c r="I170" s="68"/>
      <c r="J170" s="14"/>
      <c r="K170" s="4">
        <v>785065</v>
      </c>
      <c r="L170" s="14"/>
      <c r="M170" s="4">
        <v>760705</v>
      </c>
      <c r="N170" s="14"/>
      <c r="O170" s="3"/>
      <c r="Y170" s="90"/>
      <c r="AA170" s="90"/>
      <c r="AC170" s="90"/>
    </row>
    <row r="171" spans="1:29" ht="20" customHeight="1">
      <c r="A171" s="93"/>
      <c r="B171" s="50"/>
      <c r="C171" s="68"/>
      <c r="D171" s="73"/>
      <c r="E171" s="72">
        <f>SUM(E167:E170)</f>
        <v>785343</v>
      </c>
      <c r="F171" s="73"/>
      <c r="G171" s="72">
        <f>SUM(G167:G170)</f>
        <v>759005</v>
      </c>
      <c r="H171" s="73"/>
      <c r="I171" s="74">
        <f>ROUND(((G171/$G$237)*100),2)</f>
        <v>2.41</v>
      </c>
      <c r="J171" s="73"/>
      <c r="K171" s="72">
        <f>SUM(K166:K170)</f>
        <v>785065</v>
      </c>
      <c r="L171" s="73"/>
      <c r="M171" s="72">
        <f>SUM(M166:M170)</f>
        <v>760705</v>
      </c>
      <c r="N171" s="73"/>
      <c r="O171" s="74">
        <f>(M171/$M$229)*100</f>
        <v>2.5218138614580865</v>
      </c>
      <c r="P171" s="107" t="s">
        <v>48</v>
      </c>
      <c r="Y171" s="90"/>
      <c r="AA171" s="90"/>
      <c r="AC171" s="90"/>
    </row>
    <row r="172" spans="1:29" ht="20" customHeight="1">
      <c r="A172" s="93"/>
      <c r="B172" s="50"/>
      <c r="C172" s="65"/>
      <c r="D172" s="14"/>
      <c r="E172" s="65"/>
      <c r="F172" s="14"/>
      <c r="G172" s="14"/>
      <c r="H172" s="14"/>
      <c r="I172" s="65"/>
      <c r="J172" s="14"/>
      <c r="K172" s="4"/>
      <c r="L172" s="14"/>
      <c r="M172" s="4"/>
      <c r="N172" s="14"/>
      <c r="O172" s="3"/>
      <c r="Y172" s="90"/>
      <c r="AA172" s="90"/>
      <c r="AC172" s="90"/>
    </row>
    <row r="173" spans="1:29" ht="20" customHeight="1">
      <c r="A173" s="94" t="s">
        <v>36</v>
      </c>
      <c r="B173" s="94"/>
      <c r="Y173" s="90"/>
      <c r="AA173" s="90"/>
      <c r="AC173" s="90"/>
    </row>
    <row r="174" spans="1:29" ht="20" customHeight="1">
      <c r="A174" s="95" t="s">
        <v>49</v>
      </c>
      <c r="B174" s="95"/>
      <c r="Y174" s="90"/>
      <c r="AA174" s="90"/>
      <c r="AC174" s="90"/>
    </row>
    <row r="175" spans="1:29" ht="20" customHeight="1">
      <c r="A175" s="33"/>
      <c r="B175" s="33"/>
      <c r="C175" s="65"/>
      <c r="D175" s="16"/>
      <c r="E175" s="65"/>
      <c r="F175" s="16"/>
      <c r="G175" s="16"/>
      <c r="H175" s="16"/>
      <c r="I175" s="65"/>
      <c r="J175" s="16"/>
      <c r="K175" s="14"/>
      <c r="L175" s="16"/>
      <c r="M175" s="16"/>
      <c r="N175" s="16"/>
      <c r="Y175" s="90"/>
      <c r="AA175" s="90"/>
      <c r="AC175" s="90"/>
    </row>
    <row r="176" spans="1:29" ht="20" customHeight="1">
      <c r="A176" s="36"/>
      <c r="B176" s="36"/>
      <c r="C176" s="71"/>
      <c r="D176" s="71"/>
      <c r="E176" s="137" t="s">
        <v>224</v>
      </c>
      <c r="F176" s="137"/>
      <c r="G176" s="137"/>
      <c r="H176" s="137"/>
      <c r="I176" s="137"/>
      <c r="J176" s="71"/>
      <c r="K176" s="137" t="s">
        <v>30</v>
      </c>
      <c r="L176" s="137"/>
      <c r="M176" s="137"/>
      <c r="N176" s="137"/>
      <c r="O176" s="137"/>
      <c r="Y176" s="90"/>
      <c r="AA176" s="90"/>
      <c r="AC176" s="90"/>
    </row>
    <row r="177" spans="1:29" ht="20" customHeight="1">
      <c r="A177" s="36"/>
      <c r="B177" s="36"/>
      <c r="C177" s="71" t="s">
        <v>12</v>
      </c>
      <c r="D177" s="71"/>
      <c r="E177" s="71"/>
      <c r="F177" s="71"/>
      <c r="G177" s="71"/>
      <c r="H177" s="71"/>
      <c r="I177" s="71" t="s">
        <v>10</v>
      </c>
      <c r="J177" s="71"/>
      <c r="K177" s="71"/>
      <c r="L177" s="71"/>
      <c r="M177" s="71"/>
      <c r="N177" s="71"/>
      <c r="O177" s="71" t="s">
        <v>10</v>
      </c>
      <c r="Y177" s="90"/>
      <c r="AA177" s="90"/>
      <c r="AC177" s="90"/>
    </row>
    <row r="178" spans="1:29" ht="20" customHeight="1">
      <c r="A178" s="36" t="s">
        <v>11</v>
      </c>
      <c r="B178" s="36"/>
      <c r="C178" s="71" t="s">
        <v>44</v>
      </c>
      <c r="D178" s="71"/>
      <c r="E178" s="71" t="s">
        <v>13</v>
      </c>
      <c r="F178" s="71"/>
      <c r="G178" s="71" t="s">
        <v>14</v>
      </c>
      <c r="H178" s="71"/>
      <c r="I178" s="71" t="s">
        <v>15</v>
      </c>
      <c r="J178" s="71"/>
      <c r="K178" s="71" t="s">
        <v>13</v>
      </c>
      <c r="L178" s="71"/>
      <c r="M178" s="71" t="s">
        <v>14</v>
      </c>
      <c r="N178" s="71"/>
      <c r="O178" s="71" t="s">
        <v>15</v>
      </c>
      <c r="Y178" s="90"/>
      <c r="AA178" s="90"/>
      <c r="AC178" s="90"/>
    </row>
    <row r="179" spans="1:29" ht="20" customHeight="1">
      <c r="A179" s="36"/>
      <c r="B179" s="36"/>
      <c r="C179" s="16" t="s">
        <v>45</v>
      </c>
      <c r="D179" s="14"/>
      <c r="E179" s="136" t="s">
        <v>181</v>
      </c>
      <c r="F179" s="136"/>
      <c r="G179" s="136"/>
      <c r="H179" s="14"/>
      <c r="I179" s="16" t="s">
        <v>16</v>
      </c>
      <c r="J179" s="14"/>
      <c r="K179" s="136" t="s">
        <v>181</v>
      </c>
      <c r="L179" s="136"/>
      <c r="M179" s="136"/>
      <c r="N179" s="14"/>
      <c r="O179" s="16" t="s">
        <v>16</v>
      </c>
      <c r="Y179" s="90"/>
      <c r="AA179" s="90"/>
      <c r="AC179" s="90"/>
    </row>
    <row r="180" spans="1:29" ht="20" customHeight="1">
      <c r="A180" s="36" t="s">
        <v>198</v>
      </c>
      <c r="B180" s="36"/>
      <c r="C180" s="65"/>
      <c r="D180" s="14"/>
      <c r="E180" s="65"/>
      <c r="F180" s="14"/>
      <c r="G180" s="14"/>
      <c r="H180" s="14"/>
      <c r="I180" s="65"/>
      <c r="J180" s="14"/>
      <c r="K180" s="14"/>
      <c r="L180" s="14"/>
      <c r="M180" s="14"/>
      <c r="N180" s="14"/>
      <c r="O180" s="14"/>
      <c r="Y180" s="90"/>
      <c r="AA180" s="90"/>
      <c r="AC180" s="90"/>
    </row>
    <row r="181" spans="1:29" ht="20" customHeight="1">
      <c r="A181" s="33" t="s">
        <v>108</v>
      </c>
      <c r="B181" s="50"/>
      <c r="C181"/>
      <c r="D181" s="14"/>
      <c r="E181"/>
      <c r="F181" s="14"/>
      <c r="G181" s="14"/>
      <c r="H181" s="14"/>
      <c r="I181"/>
      <c r="J181" s="14"/>
      <c r="K181" s="14"/>
      <c r="L181" s="14"/>
      <c r="M181" s="14"/>
      <c r="N181" s="14"/>
      <c r="O181" s="14"/>
      <c r="Y181" s="90"/>
      <c r="AA181" s="90"/>
      <c r="AC181" s="90"/>
    </row>
    <row r="182" spans="1:29" ht="20" customHeight="1">
      <c r="A182" s="50" t="s">
        <v>166</v>
      </c>
      <c r="B182" s="50"/>
      <c r="C182" s="69"/>
      <c r="E182" s="69"/>
      <c r="I182" s="69"/>
      <c r="Y182" s="90"/>
      <c r="AA182" s="90"/>
      <c r="AC182" s="90"/>
    </row>
    <row r="183" spans="1:29" ht="20" customHeight="1">
      <c r="A183" s="50" t="s">
        <v>139</v>
      </c>
      <c r="B183" s="50"/>
      <c r="C183" s="69"/>
      <c r="E183" s="69"/>
      <c r="I183" s="69"/>
      <c r="Y183" s="90"/>
      <c r="AA183" s="90"/>
      <c r="AC183" s="90"/>
    </row>
    <row r="184" spans="1:29" ht="20" customHeight="1">
      <c r="A184" s="93"/>
      <c r="B184" s="50" t="s">
        <v>162</v>
      </c>
      <c r="C184" s="68" t="s">
        <v>90</v>
      </c>
      <c r="E184" s="68"/>
      <c r="I184" s="68"/>
      <c r="Y184" s="90"/>
      <c r="AA184" s="90"/>
      <c r="AC184" s="90"/>
    </row>
    <row r="185" spans="1:29" ht="20" customHeight="1">
      <c r="A185" s="93"/>
      <c r="B185" s="50" t="s">
        <v>163</v>
      </c>
      <c r="C185" s="68"/>
      <c r="E185" s="68"/>
      <c r="I185" s="68"/>
      <c r="Y185" s="90"/>
      <c r="AA185" s="90"/>
      <c r="AC185" s="90"/>
    </row>
    <row r="186" spans="1:29" ht="20" customHeight="1">
      <c r="A186" s="93"/>
      <c r="B186" s="50" t="s">
        <v>136</v>
      </c>
      <c r="C186" s="68"/>
      <c r="D186" s="14"/>
      <c r="E186" s="4">
        <v>546912</v>
      </c>
      <c r="F186" s="14"/>
      <c r="G186" s="4">
        <f>546007-1</f>
        <v>546006</v>
      </c>
      <c r="H186" s="14"/>
      <c r="I186" s="68"/>
      <c r="J186" s="14"/>
      <c r="K186" s="4">
        <v>545105</v>
      </c>
      <c r="L186" s="14"/>
      <c r="M186" s="4">
        <v>545253</v>
      </c>
      <c r="N186" s="14"/>
      <c r="O186" s="3"/>
      <c r="Y186" s="90"/>
      <c r="AA186" s="90"/>
      <c r="AC186" s="90"/>
    </row>
    <row r="187" spans="1:29" ht="20" customHeight="1">
      <c r="A187" s="93"/>
      <c r="B187" s="50"/>
      <c r="C187" s="68"/>
      <c r="D187" s="73"/>
      <c r="E187" s="72">
        <f>SUM(E183:E186)</f>
        <v>546912</v>
      </c>
      <c r="F187" s="73"/>
      <c r="G187" s="72">
        <f>SUM(G183:G186)</f>
        <v>546006</v>
      </c>
      <c r="H187" s="73"/>
      <c r="I187" s="74">
        <f>ROUND(((G187/$G$237)*100),2)</f>
        <v>1.73</v>
      </c>
      <c r="J187" s="73"/>
      <c r="K187" s="72">
        <f>SUM(K182:K186)</f>
        <v>545105</v>
      </c>
      <c r="L187" s="73"/>
      <c r="M187" s="72">
        <f>SUM(M182:M186)</f>
        <v>545253</v>
      </c>
      <c r="N187" s="73"/>
      <c r="O187" s="74">
        <f>(M187/$M$229)*100</f>
        <v>1.8075687334796091</v>
      </c>
      <c r="P187" s="107" t="s">
        <v>48</v>
      </c>
      <c r="Y187" s="90"/>
      <c r="AA187" s="90"/>
      <c r="AC187" s="90"/>
    </row>
    <row r="188" spans="1:29" ht="20" customHeight="1">
      <c r="A188" s="93"/>
      <c r="B188" s="50"/>
      <c r="C188" s="65"/>
      <c r="D188" s="14"/>
      <c r="E188" s="65"/>
      <c r="F188" s="14"/>
      <c r="G188" s="14"/>
      <c r="H188" s="14"/>
      <c r="I188" s="65"/>
      <c r="J188" s="14"/>
      <c r="K188" s="4"/>
      <c r="L188" s="14"/>
      <c r="M188" s="4"/>
      <c r="N188" s="14"/>
      <c r="O188" s="3"/>
      <c r="Y188" s="90"/>
      <c r="AA188" s="90"/>
      <c r="AC188" s="90"/>
    </row>
    <row r="189" spans="1:29" ht="20" customHeight="1">
      <c r="A189" s="33" t="s">
        <v>106</v>
      </c>
      <c r="B189" s="50"/>
      <c r="C189"/>
      <c r="D189" s="14"/>
      <c r="E189"/>
      <c r="F189" s="14"/>
      <c r="G189" s="14"/>
      <c r="H189" s="14"/>
      <c r="I189"/>
      <c r="J189" s="14"/>
      <c r="K189" s="14"/>
      <c r="L189" s="14"/>
      <c r="M189" s="14"/>
      <c r="N189" s="14"/>
      <c r="O189" s="14"/>
      <c r="Y189" s="90"/>
      <c r="AA189" s="90"/>
      <c r="AC189" s="90"/>
    </row>
    <row r="190" spans="1:29" ht="20" customHeight="1">
      <c r="A190" s="50" t="s">
        <v>107</v>
      </c>
      <c r="B190" s="50"/>
      <c r="C190" s="69"/>
      <c r="E190" s="69"/>
      <c r="I190" s="69"/>
      <c r="Y190" s="90"/>
      <c r="AA190" s="90"/>
      <c r="AC190" s="90"/>
    </row>
    <row r="191" spans="1:29" ht="20" customHeight="1">
      <c r="A191" s="50" t="s">
        <v>167</v>
      </c>
      <c r="B191" s="50"/>
      <c r="C191" s="69"/>
      <c r="E191" s="69"/>
      <c r="I191" s="69"/>
      <c r="Y191" s="90"/>
      <c r="AA191" s="90"/>
      <c r="AC191" s="90"/>
    </row>
    <row r="192" spans="1:29" ht="20" customHeight="1">
      <c r="A192" s="93"/>
      <c r="B192" s="50" t="s">
        <v>162</v>
      </c>
      <c r="C192" s="68" t="s">
        <v>91</v>
      </c>
      <c r="E192" s="68"/>
      <c r="I192" s="68"/>
      <c r="Y192" s="90"/>
      <c r="AA192" s="90"/>
      <c r="AC192" s="90"/>
    </row>
    <row r="193" spans="1:29" ht="20" customHeight="1">
      <c r="A193" s="93"/>
      <c r="B193" s="50" t="s">
        <v>163</v>
      </c>
      <c r="C193" s="68"/>
      <c r="E193" s="68"/>
      <c r="I193" s="68"/>
      <c r="Y193" s="90"/>
      <c r="AA193" s="90"/>
      <c r="AC193" s="90"/>
    </row>
    <row r="194" spans="1:29" ht="20" customHeight="1">
      <c r="A194" s="93"/>
      <c r="B194" s="50" t="s">
        <v>136</v>
      </c>
      <c r="C194" s="68"/>
      <c r="D194" s="14"/>
      <c r="E194" s="4">
        <v>356688</v>
      </c>
      <c r="F194" s="14"/>
      <c r="G194" s="4">
        <v>322463</v>
      </c>
      <c r="H194" s="14"/>
      <c r="I194" s="68"/>
      <c r="J194" s="14"/>
      <c r="K194" s="4">
        <v>355457</v>
      </c>
      <c r="L194" s="14"/>
      <c r="M194" s="4">
        <v>321584</v>
      </c>
      <c r="N194" s="14"/>
      <c r="O194" s="3"/>
      <c r="Y194" s="90"/>
      <c r="AA194" s="90"/>
      <c r="AC194" s="90"/>
    </row>
    <row r="195" spans="1:29" ht="20" customHeight="1">
      <c r="A195" s="93"/>
      <c r="B195" s="50"/>
      <c r="C195" s="68"/>
      <c r="D195" s="73"/>
      <c r="E195" s="72">
        <f>SUM(E191:E194)</f>
        <v>356688</v>
      </c>
      <c r="F195" s="73"/>
      <c r="G195" s="72">
        <f>SUM(G191:G194)</f>
        <v>322463</v>
      </c>
      <c r="H195" s="73"/>
      <c r="I195" s="74">
        <f>ROUND(((G195/$G$237)*100),2)</f>
        <v>1.02</v>
      </c>
      <c r="J195" s="73"/>
      <c r="K195" s="72">
        <f>SUM(K190:K194)</f>
        <v>355457</v>
      </c>
      <c r="L195" s="73"/>
      <c r="M195" s="72">
        <f>SUM(M190:M194)</f>
        <v>321584</v>
      </c>
      <c r="N195" s="73"/>
      <c r="O195" s="74">
        <f>(M195/$M$229)*100</f>
        <v>1.0660834210674799</v>
      </c>
      <c r="P195" s="107" t="s">
        <v>48</v>
      </c>
      <c r="Y195" s="90"/>
      <c r="AA195" s="90"/>
      <c r="AC195" s="90"/>
    </row>
    <row r="196" spans="1:29" ht="20" customHeight="1">
      <c r="A196" s="93"/>
      <c r="B196" s="50"/>
      <c r="C196" s="65"/>
      <c r="D196" s="14"/>
      <c r="E196" s="65"/>
      <c r="F196" s="14"/>
      <c r="G196" s="14"/>
      <c r="H196" s="14"/>
      <c r="I196" s="65"/>
      <c r="J196" s="14"/>
      <c r="K196" s="4"/>
      <c r="L196" s="14"/>
      <c r="M196" s="4"/>
      <c r="N196" s="14"/>
      <c r="O196" s="3"/>
      <c r="Y196" s="90"/>
      <c r="AA196" s="90"/>
      <c r="AC196" s="90"/>
    </row>
    <row r="197" spans="1:29" ht="20" customHeight="1">
      <c r="A197" s="33" t="s">
        <v>104</v>
      </c>
      <c r="B197" s="50"/>
      <c r="C197"/>
      <c r="D197" s="14"/>
      <c r="E197"/>
      <c r="F197" s="14"/>
      <c r="G197" s="14"/>
      <c r="H197" s="14"/>
      <c r="I197"/>
      <c r="J197" s="14"/>
      <c r="K197" s="14"/>
      <c r="L197" s="14"/>
      <c r="M197" s="14"/>
      <c r="N197" s="14"/>
      <c r="O197" s="14"/>
      <c r="Y197" s="90"/>
      <c r="AA197" s="90"/>
      <c r="AC197" s="90"/>
    </row>
    <row r="198" spans="1:29" ht="20" customHeight="1">
      <c r="A198" s="50" t="s">
        <v>105</v>
      </c>
      <c r="B198" s="50"/>
      <c r="C198" s="69"/>
      <c r="E198" s="69"/>
      <c r="I198" s="69"/>
      <c r="Y198" s="90"/>
      <c r="AA198" s="90"/>
      <c r="AC198" s="90"/>
    </row>
    <row r="199" spans="1:29" ht="20" customHeight="1">
      <c r="A199" s="50" t="s">
        <v>168</v>
      </c>
      <c r="B199" s="50"/>
      <c r="C199" s="69"/>
      <c r="E199" s="69"/>
      <c r="I199" s="69"/>
      <c r="Y199" s="90"/>
      <c r="AA199" s="90"/>
      <c r="AC199" s="90"/>
    </row>
    <row r="200" spans="1:29" ht="20" customHeight="1">
      <c r="A200" s="93"/>
      <c r="B200" s="50" t="s">
        <v>162</v>
      </c>
      <c r="C200" s="68" t="s">
        <v>92</v>
      </c>
      <c r="E200" s="68"/>
      <c r="I200" s="68"/>
      <c r="Y200" s="90"/>
      <c r="AA200" s="90"/>
      <c r="AC200" s="90"/>
    </row>
    <row r="201" spans="1:29" ht="20" customHeight="1">
      <c r="A201" s="93"/>
      <c r="B201" s="50" t="s">
        <v>163</v>
      </c>
      <c r="C201" s="68"/>
      <c r="E201" s="68"/>
      <c r="I201" s="68"/>
      <c r="Y201" s="90"/>
      <c r="AA201" s="90"/>
      <c r="AC201" s="90"/>
    </row>
    <row r="202" spans="1:29" ht="20" customHeight="1">
      <c r="A202" s="93"/>
      <c r="B202" s="50" t="s">
        <v>136</v>
      </c>
      <c r="C202" s="68"/>
      <c r="D202" s="14"/>
      <c r="E202" s="4">
        <v>769177</v>
      </c>
      <c r="F202" s="14"/>
      <c r="G202" s="4">
        <f>720134-1</f>
        <v>720133</v>
      </c>
      <c r="H202" s="14"/>
      <c r="I202" s="68"/>
      <c r="J202" s="14"/>
      <c r="K202" s="4">
        <v>768080</v>
      </c>
      <c r="L202" s="14"/>
      <c r="M202" s="4">
        <v>718410</v>
      </c>
      <c r="N202" s="14"/>
      <c r="O202" s="3"/>
      <c r="Y202" s="90"/>
      <c r="AA202" s="90"/>
      <c r="AC202" s="90"/>
    </row>
    <row r="203" spans="1:29" ht="20" customHeight="1">
      <c r="A203" s="93"/>
      <c r="B203" s="50"/>
      <c r="C203" s="68"/>
      <c r="D203" s="73"/>
      <c r="E203" s="72">
        <f>SUM(E199:E202)</f>
        <v>769177</v>
      </c>
      <c r="F203" s="73"/>
      <c r="G203" s="72">
        <f>SUM(G199:G202)</f>
        <v>720133</v>
      </c>
      <c r="H203" s="73"/>
      <c r="I203" s="74">
        <f>ROUND(((G203/$G$237)*100),2)</f>
        <v>2.2799999999999998</v>
      </c>
      <c r="J203" s="73"/>
      <c r="K203" s="72">
        <f>SUM(K198:K202)</f>
        <v>768080</v>
      </c>
      <c r="L203" s="73"/>
      <c r="M203" s="72">
        <f>SUM(M198:M202)</f>
        <v>718410</v>
      </c>
      <c r="N203" s="73"/>
      <c r="O203" s="74">
        <f>(M203/$M$229)*100</f>
        <v>2.3816016671510032</v>
      </c>
      <c r="P203" s="107" t="s">
        <v>48</v>
      </c>
      <c r="Y203" s="90"/>
      <c r="AA203" s="90"/>
      <c r="AC203" s="90"/>
    </row>
    <row r="204" spans="1:29" ht="20" customHeight="1">
      <c r="A204" s="93"/>
      <c r="B204" s="50"/>
      <c r="C204" s="65"/>
      <c r="D204" s="14"/>
      <c r="E204" s="65"/>
      <c r="F204" s="14"/>
      <c r="G204" s="14"/>
      <c r="H204" s="14"/>
      <c r="I204" s="65"/>
      <c r="J204" s="14"/>
      <c r="K204" s="4"/>
      <c r="L204" s="14"/>
      <c r="M204" s="4"/>
      <c r="N204" s="14"/>
      <c r="O204" s="3"/>
      <c r="Y204" s="90"/>
      <c r="AA204" s="90"/>
      <c r="AC204" s="90"/>
    </row>
    <row r="205" spans="1:29" ht="20" customHeight="1">
      <c r="A205" s="94" t="s">
        <v>36</v>
      </c>
      <c r="B205" s="94"/>
      <c r="Y205" s="90"/>
      <c r="AA205" s="90"/>
      <c r="AC205" s="90"/>
    </row>
    <row r="206" spans="1:29" ht="20" customHeight="1">
      <c r="A206" s="95" t="s">
        <v>49</v>
      </c>
      <c r="B206" s="95"/>
      <c r="Y206" s="90"/>
      <c r="AA206" s="90"/>
      <c r="AC206" s="90"/>
    </row>
    <row r="207" spans="1:29" ht="20" customHeight="1">
      <c r="A207" s="33"/>
      <c r="B207" s="33"/>
      <c r="C207" s="65"/>
      <c r="D207" s="16"/>
      <c r="E207" s="65"/>
      <c r="F207" s="16"/>
      <c r="G207" s="16"/>
      <c r="H207" s="16"/>
      <c r="I207" s="65"/>
      <c r="J207" s="16"/>
      <c r="K207" s="14"/>
      <c r="L207" s="16"/>
      <c r="M207" s="16"/>
      <c r="N207" s="16"/>
      <c r="Y207" s="90"/>
      <c r="AA207" s="90"/>
      <c r="AC207" s="90"/>
    </row>
    <row r="208" spans="1:29" ht="20" customHeight="1">
      <c r="A208" s="36"/>
      <c r="B208" s="36"/>
      <c r="C208" s="71"/>
      <c r="D208" s="71"/>
      <c r="E208" s="137" t="s">
        <v>224</v>
      </c>
      <c r="F208" s="137"/>
      <c r="G208" s="137"/>
      <c r="H208" s="137"/>
      <c r="I208" s="137"/>
      <c r="J208" s="71"/>
      <c r="K208" s="137" t="s">
        <v>30</v>
      </c>
      <c r="L208" s="137"/>
      <c r="M208" s="137"/>
      <c r="N208" s="137"/>
      <c r="O208" s="137"/>
      <c r="Y208" s="90"/>
      <c r="AA208" s="90"/>
      <c r="AC208" s="90"/>
    </row>
    <row r="209" spans="1:29" ht="20" customHeight="1">
      <c r="A209" s="36"/>
      <c r="B209" s="36"/>
      <c r="C209" s="71" t="s">
        <v>12</v>
      </c>
      <c r="D209" s="71"/>
      <c r="E209" s="71"/>
      <c r="F209" s="71"/>
      <c r="G209" s="71"/>
      <c r="H209" s="71"/>
      <c r="I209" s="71" t="s">
        <v>10</v>
      </c>
      <c r="J209" s="71"/>
      <c r="K209" s="71"/>
      <c r="L209" s="71"/>
      <c r="M209" s="71"/>
      <c r="N209" s="71"/>
      <c r="O209" s="71" t="s">
        <v>10</v>
      </c>
      <c r="Y209" s="90"/>
      <c r="AA209" s="90"/>
      <c r="AC209" s="90"/>
    </row>
    <row r="210" spans="1:29" ht="20" customHeight="1">
      <c r="A210" s="36" t="s">
        <v>11</v>
      </c>
      <c r="B210" s="36"/>
      <c r="C210" s="71" t="s">
        <v>44</v>
      </c>
      <c r="D210" s="71"/>
      <c r="E210" s="71" t="s">
        <v>13</v>
      </c>
      <c r="F210" s="71"/>
      <c r="G210" s="71" t="s">
        <v>14</v>
      </c>
      <c r="H210" s="71"/>
      <c r="I210" s="71" t="s">
        <v>15</v>
      </c>
      <c r="J210" s="71"/>
      <c r="K210" s="71" t="s">
        <v>13</v>
      </c>
      <c r="L210" s="71"/>
      <c r="M210" s="71" t="s">
        <v>14</v>
      </c>
      <c r="N210" s="71"/>
      <c r="O210" s="71" t="s">
        <v>15</v>
      </c>
      <c r="Y210" s="90"/>
      <c r="AA210" s="90"/>
      <c r="AC210" s="90"/>
    </row>
    <row r="211" spans="1:29" ht="20" customHeight="1">
      <c r="A211" s="36"/>
      <c r="B211" s="36"/>
      <c r="C211" s="16" t="s">
        <v>45</v>
      </c>
      <c r="D211" s="14"/>
      <c r="E211" s="136" t="s">
        <v>181</v>
      </c>
      <c r="F211" s="136"/>
      <c r="G211" s="136"/>
      <c r="H211" s="14"/>
      <c r="I211" s="16" t="s">
        <v>16</v>
      </c>
      <c r="J211" s="14"/>
      <c r="K211" s="136" t="s">
        <v>181</v>
      </c>
      <c r="L211" s="136"/>
      <c r="M211" s="136"/>
      <c r="N211" s="14"/>
      <c r="O211" s="16" t="s">
        <v>16</v>
      </c>
      <c r="Y211" s="90"/>
      <c r="AA211" s="90"/>
      <c r="AC211" s="90"/>
    </row>
    <row r="212" spans="1:29" ht="20" customHeight="1">
      <c r="A212" s="36" t="s">
        <v>198</v>
      </c>
      <c r="B212" s="50"/>
      <c r="C212" s="65"/>
      <c r="D212" s="14"/>
      <c r="E212" s="65"/>
      <c r="F212" s="14"/>
      <c r="G212" s="14"/>
      <c r="H212" s="14"/>
      <c r="I212" s="65"/>
      <c r="J212" s="14"/>
      <c r="K212" s="4"/>
      <c r="L212" s="14"/>
      <c r="M212" s="4"/>
      <c r="N212" s="14"/>
      <c r="O212" s="3"/>
      <c r="Y212" s="90"/>
      <c r="AA212" s="90"/>
      <c r="AC212" s="90"/>
    </row>
    <row r="213" spans="1:29" ht="20" customHeight="1">
      <c r="A213" s="33" t="s">
        <v>93</v>
      </c>
      <c r="B213" s="50"/>
      <c r="C213"/>
      <c r="D213" s="14"/>
      <c r="E213"/>
      <c r="F213" s="14"/>
      <c r="G213" s="14"/>
      <c r="H213" s="14"/>
      <c r="I213"/>
      <c r="J213" s="14"/>
      <c r="K213" s="14"/>
      <c r="L213" s="14"/>
      <c r="M213" s="14"/>
      <c r="N213" s="14"/>
      <c r="O213" s="14"/>
      <c r="Y213" s="90"/>
      <c r="AA213" s="90"/>
      <c r="AC213" s="90"/>
    </row>
    <row r="214" spans="1:29" ht="20" customHeight="1">
      <c r="A214" s="50" t="s">
        <v>169</v>
      </c>
      <c r="B214" s="50"/>
      <c r="C214" s="69"/>
      <c r="E214" s="69"/>
      <c r="I214" s="69"/>
      <c r="Y214" s="90"/>
      <c r="AA214" s="90"/>
      <c r="AC214" s="90"/>
    </row>
    <row r="215" spans="1:29" ht="20" customHeight="1">
      <c r="A215" s="50" t="s">
        <v>170</v>
      </c>
      <c r="B215" s="50"/>
      <c r="C215" s="69"/>
      <c r="E215" s="69"/>
      <c r="I215" s="69"/>
      <c r="Y215" s="90"/>
      <c r="AA215" s="90"/>
      <c r="AC215" s="90"/>
    </row>
    <row r="216" spans="1:29" ht="20" customHeight="1">
      <c r="A216" s="93"/>
      <c r="B216" s="50" t="s">
        <v>162</v>
      </c>
      <c r="C216" s="68" t="s">
        <v>94</v>
      </c>
      <c r="E216" s="68"/>
      <c r="I216" s="68"/>
      <c r="Y216" s="90"/>
      <c r="AA216" s="90"/>
      <c r="AC216" s="90"/>
    </row>
    <row r="217" spans="1:29" ht="20" customHeight="1">
      <c r="A217" s="93"/>
      <c r="B217" s="50" t="s">
        <v>163</v>
      </c>
      <c r="C217" s="68"/>
      <c r="E217" s="68"/>
      <c r="I217" s="68"/>
      <c r="Y217" s="90"/>
      <c r="AA217" s="90"/>
      <c r="AC217" s="90"/>
    </row>
    <row r="218" spans="1:29" ht="20" customHeight="1">
      <c r="A218" s="93"/>
      <c r="B218" s="50" t="s">
        <v>136</v>
      </c>
      <c r="C218" s="68"/>
      <c r="D218" s="14"/>
      <c r="E218" s="4">
        <v>643199</v>
      </c>
      <c r="F218" s="14"/>
      <c r="G218" s="4">
        <v>586350</v>
      </c>
      <c r="H218" s="14"/>
      <c r="I218" s="68"/>
      <c r="J218" s="14"/>
      <c r="K218" s="4">
        <v>641167</v>
      </c>
      <c r="L218" s="14"/>
      <c r="M218" s="4">
        <v>592525</v>
      </c>
      <c r="N218" s="14"/>
      <c r="O218" s="3"/>
      <c r="Y218" s="90"/>
      <c r="AA218" s="90"/>
      <c r="AC218" s="90"/>
    </row>
    <row r="219" spans="1:29" ht="20" customHeight="1">
      <c r="A219" s="93"/>
      <c r="B219" s="50"/>
      <c r="C219" s="68"/>
      <c r="D219" s="73"/>
      <c r="E219" s="72">
        <f>SUM(E215:E218)</f>
        <v>643199</v>
      </c>
      <c r="F219" s="73"/>
      <c r="G219" s="72">
        <f>SUM(G215:G218)</f>
        <v>586350</v>
      </c>
      <c r="H219" s="73"/>
      <c r="I219" s="74">
        <f>ROUND(((G219/$G$237)*100),2)</f>
        <v>1.86</v>
      </c>
      <c r="J219" s="73"/>
      <c r="K219" s="72">
        <f>SUM(K214:K218)</f>
        <v>641167</v>
      </c>
      <c r="L219" s="73"/>
      <c r="M219" s="72">
        <f>SUM(M214:M218)</f>
        <v>592525</v>
      </c>
      <c r="N219" s="73"/>
      <c r="O219" s="74">
        <f>(M219/$M$229)*100</f>
        <v>1.9642801851709302</v>
      </c>
      <c r="P219" s="107" t="s">
        <v>48</v>
      </c>
      <c r="Y219" s="90"/>
      <c r="AA219" s="90"/>
      <c r="AC219" s="90"/>
    </row>
    <row r="220" spans="1:29" ht="20" customHeight="1">
      <c r="A220" s="93"/>
      <c r="B220" s="50"/>
      <c r="C220" s="65"/>
      <c r="D220" s="14"/>
      <c r="E220" s="65"/>
      <c r="F220" s="14"/>
      <c r="G220" s="14"/>
      <c r="H220" s="14"/>
      <c r="I220" s="65"/>
      <c r="J220" s="14"/>
      <c r="K220" s="4"/>
      <c r="L220" s="14"/>
      <c r="M220" s="4"/>
      <c r="N220" s="14"/>
      <c r="O220" s="3"/>
      <c r="Y220" s="90"/>
      <c r="AA220" s="90"/>
      <c r="AC220" s="90"/>
    </row>
    <row r="221" spans="1:29" ht="20" customHeight="1">
      <c r="A221" s="36" t="s">
        <v>52</v>
      </c>
      <c r="B221" s="36"/>
      <c r="C221" s="65"/>
      <c r="D221" s="14"/>
      <c r="E221" s="65"/>
      <c r="F221" s="14"/>
      <c r="G221" s="14"/>
      <c r="H221" s="14"/>
      <c r="I221" s="65"/>
      <c r="J221" s="14"/>
      <c r="K221" s="14"/>
      <c r="L221" s="14"/>
      <c r="M221" s="14"/>
      <c r="N221" s="14"/>
      <c r="O221" s="14"/>
      <c r="Y221" s="90"/>
      <c r="AA221" s="90"/>
      <c r="AC221" s="90"/>
    </row>
    <row r="222" spans="1:29" ht="20" customHeight="1">
      <c r="A222" s="33" t="s">
        <v>103</v>
      </c>
      <c r="B222" s="36"/>
      <c r="C222" s="65"/>
      <c r="D222" s="14"/>
      <c r="E222" s="65"/>
      <c r="F222" s="14"/>
      <c r="G222" s="14"/>
      <c r="H222" s="14"/>
      <c r="I222" s="65"/>
      <c r="J222" s="14"/>
      <c r="K222" s="14"/>
      <c r="L222" s="14"/>
      <c r="M222" s="14"/>
      <c r="N222" s="14"/>
      <c r="O222" s="14"/>
      <c r="Y222" s="90"/>
      <c r="AA222" s="90"/>
      <c r="AC222" s="90"/>
    </row>
    <row r="223" spans="1:29" ht="20" customHeight="1">
      <c r="A223" s="50" t="s">
        <v>171</v>
      </c>
      <c r="B223" s="50"/>
      <c r="C223" s="69"/>
      <c r="E223" s="69"/>
      <c r="I223" s="69"/>
      <c r="Y223" s="90"/>
      <c r="AA223" s="90"/>
      <c r="AC223" s="90"/>
    </row>
    <row r="224" spans="1:29" ht="20" customHeight="1">
      <c r="A224" s="50" t="s">
        <v>172</v>
      </c>
      <c r="B224" s="50"/>
      <c r="C224" s="69"/>
      <c r="E224" s="69"/>
      <c r="I224" s="69"/>
      <c r="Y224" s="90"/>
      <c r="AA224" s="90"/>
      <c r="AC224" s="90"/>
    </row>
    <row r="225" spans="1:29" ht="20" customHeight="1">
      <c r="A225" s="93"/>
      <c r="B225" s="50" t="s">
        <v>173</v>
      </c>
      <c r="C225" s="75" t="s">
        <v>95</v>
      </c>
      <c r="E225" s="75"/>
      <c r="I225" s="75"/>
      <c r="Y225" s="90"/>
      <c r="AA225" s="90"/>
      <c r="AC225" s="90"/>
    </row>
    <row r="226" spans="1:29" ht="20" customHeight="1">
      <c r="A226" s="93"/>
      <c r="B226" s="50" t="s">
        <v>174</v>
      </c>
      <c r="D226" s="14"/>
      <c r="E226" s="4">
        <v>1038757</v>
      </c>
      <c r="F226" s="14"/>
      <c r="G226" s="4">
        <v>854220</v>
      </c>
      <c r="H226" s="14"/>
      <c r="J226" s="14"/>
      <c r="K226" s="4">
        <v>1035537</v>
      </c>
      <c r="L226" s="14"/>
      <c r="M226" s="4">
        <v>851000</v>
      </c>
      <c r="N226" s="14"/>
      <c r="O226" s="3"/>
      <c r="Y226" s="90"/>
      <c r="AA226" s="90"/>
      <c r="AC226" s="90"/>
    </row>
    <row r="227" spans="1:29" ht="20" customHeight="1">
      <c r="A227" s="93"/>
      <c r="B227" s="50"/>
      <c r="C227" s="68"/>
      <c r="D227" s="73"/>
      <c r="E227" s="72">
        <f>SUM(E223:E226)</f>
        <v>1038757</v>
      </c>
      <c r="F227" s="73"/>
      <c r="G227" s="72">
        <f>SUM(G223:G226)</f>
        <v>854220</v>
      </c>
      <c r="H227" s="73"/>
      <c r="I227" s="74">
        <f>ROUND(((G227/$G$237)*100),2)</f>
        <v>2.71</v>
      </c>
      <c r="J227" s="73"/>
      <c r="K227" s="72">
        <f>SUM(K223:K226)</f>
        <v>1035537</v>
      </c>
      <c r="L227" s="73"/>
      <c r="M227" s="72">
        <f>SUM(M223:M226)</f>
        <v>851000</v>
      </c>
      <c r="N227" s="73"/>
      <c r="O227" s="74">
        <f>(M227/$M$229)*100</f>
        <v>2.8211509009416678</v>
      </c>
      <c r="P227" s="107" t="s">
        <v>48</v>
      </c>
      <c r="Y227" s="90"/>
      <c r="AA227" s="90"/>
      <c r="AC227" s="90"/>
    </row>
    <row r="228" spans="1:29" ht="20" customHeight="1">
      <c r="A228" s="33"/>
      <c r="B228" s="50"/>
      <c r="C228" s="65"/>
      <c r="D228" s="14"/>
      <c r="E228" s="65"/>
      <c r="F228" s="14"/>
      <c r="G228" s="14"/>
      <c r="H228" s="14"/>
      <c r="I228" s="65"/>
      <c r="J228" s="14"/>
      <c r="K228" s="4"/>
      <c r="L228" s="14"/>
      <c r="M228" s="4"/>
      <c r="N228" s="14"/>
      <c r="O228" s="3"/>
      <c r="Y228" s="90"/>
      <c r="AA228" s="90"/>
      <c r="AC228" s="90"/>
    </row>
    <row r="229" spans="1:29" ht="20" customHeight="1">
      <c r="A229" s="36" t="s">
        <v>61</v>
      </c>
      <c r="B229" s="50"/>
      <c r="C229" s="65"/>
      <c r="D229" s="14"/>
      <c r="E229" s="114">
        <f>SUMIF($P$1:$P$227,"sum",$E$1:$E$227)</f>
        <v>30063258</v>
      </c>
      <c r="F229" s="14"/>
      <c r="G229" s="114">
        <f>SUMIF($P$1:$P$227,"sum",$G$1:$G$227)</f>
        <v>30245941</v>
      </c>
      <c r="H229" s="14"/>
      <c r="I229" s="115">
        <f>SUMIF($P$1:$P$227,"sum",$I$1:$I$227)</f>
        <v>95.88</v>
      </c>
      <c r="J229" s="14"/>
      <c r="K229" s="114">
        <f>SUMIF($P$1:$P$227,"sum",$K$1:$K$227)</f>
        <v>29969774</v>
      </c>
      <c r="L229" s="14"/>
      <c r="M229" s="114">
        <f>SUMIF($P$1:$P$227,"sum",$M$1:$M$227)</f>
        <v>30164994</v>
      </c>
      <c r="N229" s="14"/>
      <c r="O229" s="115">
        <f>SUMIF($P$1:$P$227,"sum",$O$1:$O$227)</f>
        <v>100.00000000000001</v>
      </c>
      <c r="Y229" s="90"/>
      <c r="AA229" s="90"/>
      <c r="AC229" s="90"/>
    </row>
    <row r="230" spans="1:29" ht="20" customHeight="1">
      <c r="A230" s="33"/>
      <c r="B230" s="50"/>
      <c r="C230" s="65"/>
      <c r="D230" s="14"/>
      <c r="E230" s="65"/>
      <c r="F230" s="14"/>
      <c r="G230" s="14"/>
      <c r="H230" s="14"/>
      <c r="I230" s="65"/>
      <c r="J230" s="14"/>
      <c r="K230" s="4"/>
      <c r="L230" s="14"/>
      <c r="M230" s="4"/>
      <c r="N230" s="14"/>
      <c r="O230" s="3"/>
      <c r="Y230" s="90"/>
      <c r="AA230" s="90"/>
      <c r="AC230" s="90"/>
    </row>
    <row r="231" spans="1:29" ht="20" customHeight="1">
      <c r="A231" s="36" t="s">
        <v>219</v>
      </c>
      <c r="B231" s="19"/>
      <c r="C231" s="65"/>
      <c r="D231" s="14"/>
      <c r="E231" s="65"/>
      <c r="F231" s="14"/>
      <c r="G231" s="14"/>
      <c r="H231" s="14"/>
      <c r="I231" s="65"/>
      <c r="J231" s="14"/>
      <c r="K231" s="4"/>
      <c r="L231" s="14"/>
      <c r="M231" s="4"/>
      <c r="N231" s="14"/>
      <c r="O231" s="3"/>
      <c r="Y231" s="90"/>
      <c r="AA231" s="90"/>
      <c r="AC231" s="90"/>
    </row>
    <row r="232" spans="1:29" ht="20" customHeight="1">
      <c r="A232" s="14" t="s">
        <v>223</v>
      </c>
      <c r="B232" s="19"/>
      <c r="C232" s="65"/>
      <c r="D232" s="14"/>
      <c r="E232" s="65"/>
      <c r="F232" s="14"/>
      <c r="G232" s="14"/>
      <c r="H232" s="14"/>
      <c r="I232" s="65"/>
      <c r="J232" s="14"/>
      <c r="K232" s="4"/>
      <c r="L232" s="14"/>
      <c r="M232" s="4"/>
      <c r="N232" s="14"/>
      <c r="O232" s="3"/>
      <c r="Y232" s="90"/>
      <c r="AA232" s="90"/>
      <c r="AC232" s="90"/>
    </row>
    <row r="233" spans="1:29" ht="20" customHeight="1">
      <c r="A233" s="14"/>
      <c r="B233" s="14" t="s">
        <v>207</v>
      </c>
      <c r="C233" s="65"/>
      <c r="D233" s="48"/>
      <c r="E233" s="109">
        <v>544528</v>
      </c>
      <c r="F233" s="109"/>
      <c r="G233" s="109">
        <v>547995</v>
      </c>
      <c r="H233" s="109"/>
      <c r="I233" s="109"/>
      <c r="J233" s="109"/>
      <c r="K233" s="119">
        <v>0</v>
      </c>
      <c r="L233" s="109"/>
      <c r="M233" s="119">
        <v>0</v>
      </c>
      <c r="N233" s="109"/>
      <c r="O233" s="109"/>
      <c r="Y233" s="90"/>
      <c r="AA233" s="90"/>
      <c r="AC233" s="90"/>
    </row>
    <row r="234" spans="1:29" ht="20" customHeight="1">
      <c r="A234" s="14"/>
      <c r="B234" s="14" t="s">
        <v>206</v>
      </c>
      <c r="E234" s="110">
        <v>750000</v>
      </c>
      <c r="F234" s="109"/>
      <c r="G234" s="110">
        <v>751548</v>
      </c>
      <c r="H234" s="109"/>
      <c r="I234" s="110"/>
      <c r="J234" s="109"/>
      <c r="K234" s="120">
        <v>0</v>
      </c>
      <c r="L234" s="109"/>
      <c r="M234" s="120">
        <v>0</v>
      </c>
      <c r="N234" s="109"/>
      <c r="O234" s="110"/>
      <c r="Y234" s="90"/>
      <c r="AA234" s="90"/>
      <c r="AC234" s="90"/>
    </row>
    <row r="235" spans="1:29" ht="20" customHeight="1">
      <c r="A235" s="36" t="s">
        <v>204</v>
      </c>
      <c r="B235" s="36"/>
      <c r="E235" s="111">
        <f>SUM(E233:E234)</f>
        <v>1294528</v>
      </c>
      <c r="F235" s="112"/>
      <c r="G235" s="111">
        <f>SUM(G233:G234)</f>
        <v>1299543</v>
      </c>
      <c r="H235" s="112"/>
      <c r="I235" s="74">
        <f>ROUND(((G235/$G$237)*100),2)</f>
        <v>4.12</v>
      </c>
      <c r="J235" s="112"/>
      <c r="K235" s="121">
        <f>SUM(K233:K234)</f>
        <v>0</v>
      </c>
      <c r="L235" s="112"/>
      <c r="M235" s="121">
        <f>SUM(M233:M234)</f>
        <v>0</v>
      </c>
      <c r="N235" s="112"/>
      <c r="O235" s="121">
        <f>(M235/$M$229)*100</f>
        <v>0</v>
      </c>
      <c r="Y235" s="90"/>
      <c r="AA235" s="90"/>
      <c r="AC235" s="90"/>
    </row>
    <row r="236" spans="1:29" ht="20" customHeight="1">
      <c r="A236" s="36"/>
      <c r="B236" s="36"/>
      <c r="E236" s="112"/>
      <c r="F236" s="112"/>
      <c r="G236" s="112"/>
      <c r="H236" s="112"/>
      <c r="I236" s="112"/>
      <c r="J236" s="112"/>
      <c r="K236" s="112"/>
      <c r="L236" s="112"/>
      <c r="M236" s="112"/>
      <c r="N236" s="112"/>
      <c r="O236" s="112"/>
      <c r="Y236" s="90"/>
      <c r="AA236" s="90"/>
      <c r="AC236" s="90"/>
    </row>
    <row r="237" spans="1:29" ht="20" customHeight="1" thickBot="1">
      <c r="A237" s="36" t="s">
        <v>205</v>
      </c>
      <c r="B237" s="36"/>
      <c r="E237" s="113">
        <f>SUM(E229,E235)</f>
        <v>31357786</v>
      </c>
      <c r="F237" s="112"/>
      <c r="G237" s="113">
        <f>SUM(G229,G235)</f>
        <v>31545484</v>
      </c>
      <c r="H237" s="112"/>
      <c r="I237" s="116">
        <f>SUM(I229,I235)</f>
        <v>100</v>
      </c>
      <c r="J237" s="112"/>
      <c r="K237" s="113">
        <f>SUM(K229,K235)</f>
        <v>29969774</v>
      </c>
      <c r="L237" s="112"/>
      <c r="M237" s="113">
        <f>SUM(M229,M235)</f>
        <v>30164994</v>
      </c>
      <c r="N237" s="112"/>
      <c r="O237" s="116">
        <f>SUM(O229,O235)</f>
        <v>100.00000000000001</v>
      </c>
      <c r="Y237" s="90"/>
      <c r="AA237" s="90"/>
      <c r="AC237" s="90"/>
    </row>
    <row r="238" spans="1:29" ht="20" customHeight="1" thickTop="1">
      <c r="A238" s="36"/>
      <c r="B238" s="36"/>
      <c r="Y238" s="90"/>
      <c r="AA238" s="90"/>
      <c r="AC238" s="90"/>
    </row>
    <row r="239" spans="1:29" ht="20" customHeight="1">
      <c r="Y239" s="90"/>
      <c r="AA239" s="90"/>
      <c r="AC239" s="90"/>
    </row>
    <row r="240" spans="1:29" ht="20" customHeight="1">
      <c r="Y240" s="90"/>
      <c r="AA240" s="90"/>
      <c r="AC240" s="90"/>
    </row>
    <row r="241" spans="25:29" ht="20" customHeight="1">
      <c r="Y241" s="90"/>
      <c r="AA241" s="90"/>
      <c r="AC241" s="90"/>
    </row>
    <row r="242" spans="25:29" ht="20" customHeight="1">
      <c r="Y242" s="90"/>
      <c r="AA242" s="90"/>
      <c r="AC242" s="90"/>
    </row>
    <row r="243" spans="25:29" ht="20" customHeight="1">
      <c r="Y243" s="90"/>
      <c r="AA243" s="90"/>
      <c r="AC243" s="90"/>
    </row>
    <row r="244" spans="25:29" ht="20" customHeight="1">
      <c r="Y244" s="90"/>
      <c r="AA244" s="90"/>
      <c r="AC244" s="90"/>
    </row>
    <row r="245" spans="25:29" ht="20" customHeight="1">
      <c r="Y245" s="90"/>
      <c r="AA245" s="90"/>
      <c r="AC245" s="90"/>
    </row>
    <row r="246" spans="25:29" ht="20" customHeight="1">
      <c r="Y246" s="90"/>
      <c r="AA246" s="90"/>
      <c r="AC246" s="90"/>
    </row>
    <row r="247" spans="25:29" ht="20" customHeight="1">
      <c r="Y247" s="90"/>
      <c r="AA247" s="90"/>
      <c r="AC247" s="90"/>
    </row>
  </sheetData>
  <mergeCells count="28">
    <mergeCell ref="E5:I5"/>
    <mergeCell ref="E8:G8"/>
    <mergeCell ref="E40:I40"/>
    <mergeCell ref="K40:O40"/>
    <mergeCell ref="E43:G43"/>
    <mergeCell ref="K43:M43"/>
    <mergeCell ref="K5:O5"/>
    <mergeCell ref="K8:M8"/>
    <mergeCell ref="E75:I75"/>
    <mergeCell ref="K75:O75"/>
    <mergeCell ref="E78:G78"/>
    <mergeCell ref="K78:M78"/>
    <mergeCell ref="K208:O208"/>
    <mergeCell ref="K176:O176"/>
    <mergeCell ref="K179:M179"/>
    <mergeCell ref="K146:M146"/>
    <mergeCell ref="K143:O143"/>
    <mergeCell ref="K112:O112"/>
    <mergeCell ref="K115:M115"/>
    <mergeCell ref="K211:M211"/>
    <mergeCell ref="E112:I112"/>
    <mergeCell ref="E115:G115"/>
    <mergeCell ref="E143:I143"/>
    <mergeCell ref="E146:G146"/>
    <mergeCell ref="E176:I176"/>
    <mergeCell ref="E179:G179"/>
    <mergeCell ref="E208:I208"/>
    <mergeCell ref="E211:G211"/>
  </mergeCells>
  <phoneticPr fontId="23" type="noConversion"/>
  <pageMargins left="0.8" right="0.8" top="0.48" bottom="0.5" header="0.5" footer="0.5"/>
  <pageSetup paperSize="9" scale="68" firstPageNumber="3" fitToHeight="0" orientation="landscape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rowBreaks count="6" manualBreakCount="6">
    <brk id="36" max="16383" man="1"/>
    <brk id="71" max="16383" man="1"/>
    <brk id="108" max="16383" man="1"/>
    <brk id="139" max="16383" man="1"/>
    <brk id="172" max="16383" man="1"/>
    <brk id="204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M40"/>
  <sheetViews>
    <sheetView view="pageBreakPreview" zoomScale="110" zoomScaleNormal="90" zoomScaleSheetLayoutView="90" workbookViewId="0">
      <selection activeCell="A10" sqref="A10"/>
    </sheetView>
  </sheetViews>
  <sheetFormatPr defaultColWidth="9.09765625" defaultRowHeight="24" customHeight="1"/>
  <cols>
    <col min="1" max="1" width="62.3984375" customWidth="1"/>
    <col min="2" max="2" width="11.5" style="20" customWidth="1"/>
    <col min="3" max="3" width="23.3984375" customWidth="1"/>
    <col min="4" max="4" width="2.09765625" customWidth="1"/>
    <col min="5" max="5" width="23.3984375" customWidth="1"/>
    <col min="6" max="6" width="10.19921875" bestFit="1" customWidth="1"/>
  </cols>
  <sheetData>
    <row r="1" spans="1:13" ht="23.4" customHeight="1">
      <c r="A1" s="21" t="s">
        <v>36</v>
      </c>
      <c r="B1" s="22"/>
      <c r="C1" s="22"/>
      <c r="D1" s="22"/>
      <c r="E1" s="22"/>
    </row>
    <row r="2" spans="1:13" ht="23.4" customHeight="1">
      <c r="A2" s="38" t="s">
        <v>186</v>
      </c>
      <c r="B2" s="22"/>
      <c r="C2" s="22"/>
      <c r="D2" s="22"/>
      <c r="E2" s="22"/>
    </row>
    <row r="3" spans="1:13" ht="23">
      <c r="A3" s="22"/>
      <c r="B3" s="22"/>
      <c r="C3" s="22"/>
      <c r="D3" s="22"/>
      <c r="E3" s="22"/>
    </row>
    <row r="4" spans="1:13" s="10" customFormat="1" ht="19.75" customHeight="1">
      <c r="A4" s="15"/>
      <c r="B4" s="15"/>
      <c r="C4" s="68"/>
      <c r="D4" s="68"/>
      <c r="E4" s="68" t="s">
        <v>238</v>
      </c>
    </row>
    <row r="5" spans="1:13" s="10" customFormat="1" ht="19.75" customHeight="1">
      <c r="A5" s="14"/>
      <c r="B5" s="16"/>
      <c r="C5" s="68" t="s">
        <v>184</v>
      </c>
      <c r="D5" s="65"/>
      <c r="E5" s="98" t="s">
        <v>239</v>
      </c>
    </row>
    <row r="6" spans="1:13" s="10" customFormat="1" ht="19.75" customHeight="1">
      <c r="A6" s="14"/>
      <c r="B6" s="16"/>
      <c r="C6" s="65" t="s">
        <v>185</v>
      </c>
      <c r="D6" s="65"/>
      <c r="E6" s="98" t="s">
        <v>257</v>
      </c>
    </row>
    <row r="7" spans="1:13" s="10" customFormat="1" ht="19.75" customHeight="1">
      <c r="A7" s="14"/>
      <c r="B7" s="39"/>
      <c r="C7" s="98" t="s">
        <v>225</v>
      </c>
      <c r="D7" s="98"/>
      <c r="E7" s="98" t="s">
        <v>240</v>
      </c>
      <c r="F7" s="118"/>
    </row>
    <row r="8" spans="1:13" s="10" customFormat="1" ht="19.75" customHeight="1">
      <c r="A8" s="14"/>
      <c r="B8" s="18"/>
      <c r="C8" s="136" t="s">
        <v>181</v>
      </c>
      <c r="D8" s="136"/>
      <c r="E8" s="136"/>
    </row>
    <row r="9" spans="1:13" s="10" customFormat="1" ht="19.75" customHeight="1">
      <c r="A9" s="40" t="s">
        <v>17</v>
      </c>
      <c r="B9" s="18"/>
      <c r="C9" s="34"/>
      <c r="D9" s="34"/>
      <c r="E9" s="34"/>
      <c r="F9" s="14"/>
    </row>
    <row r="10" spans="1:13" s="10" customFormat="1" ht="19.75" customHeight="1">
      <c r="A10" s="14" t="s">
        <v>53</v>
      </c>
      <c r="B10" s="16"/>
      <c r="C10" s="102">
        <v>684202</v>
      </c>
      <c r="D10" s="102"/>
      <c r="E10" s="124">
        <v>0</v>
      </c>
      <c r="F10" s="117"/>
      <c r="M10" s="91"/>
    </row>
    <row r="11" spans="1:13" s="10" customFormat="1" ht="19.75" customHeight="1">
      <c r="A11" s="14" t="s">
        <v>18</v>
      </c>
      <c r="B11" s="16"/>
      <c r="C11" s="102">
        <v>108</v>
      </c>
      <c r="D11" s="102"/>
      <c r="E11" s="124">
        <v>0</v>
      </c>
      <c r="F11" s="117"/>
      <c r="M11" s="91"/>
    </row>
    <row r="12" spans="1:13" s="10" customFormat="1" ht="19.75" customHeight="1">
      <c r="A12" s="14" t="s">
        <v>19</v>
      </c>
      <c r="B12" s="16"/>
      <c r="C12" s="102">
        <v>41136</v>
      </c>
      <c r="D12" s="102"/>
      <c r="E12" s="125">
        <v>0</v>
      </c>
      <c r="F12" s="117"/>
      <c r="M12" s="91"/>
    </row>
    <row r="13" spans="1:13" s="10" customFormat="1" ht="19.75" customHeight="1">
      <c r="A13" s="13" t="s">
        <v>20</v>
      </c>
      <c r="B13" s="41"/>
      <c r="C13" s="42">
        <f>SUM(C10:C12)</f>
        <v>725446</v>
      </c>
      <c r="D13" s="103"/>
      <c r="E13" s="127">
        <v>0</v>
      </c>
      <c r="F13" s="117"/>
      <c r="M13" s="91"/>
    </row>
    <row r="14" spans="1:13" s="10" customFormat="1" ht="15" customHeight="1">
      <c r="A14" s="13"/>
      <c r="B14" s="41"/>
      <c r="C14" s="34"/>
      <c r="D14" s="34"/>
      <c r="E14" s="34"/>
      <c r="F14" s="117"/>
      <c r="M14" s="91"/>
    </row>
    <row r="15" spans="1:13" s="10" customFormat="1" ht="19.75" customHeight="1">
      <c r="A15" s="40" t="s">
        <v>21</v>
      </c>
      <c r="B15" s="41"/>
      <c r="C15" s="34"/>
      <c r="D15" s="34"/>
      <c r="E15" s="34"/>
      <c r="F15" s="117"/>
      <c r="M15" s="91"/>
    </row>
    <row r="16" spans="1:13" s="10" customFormat="1" ht="19.75" customHeight="1">
      <c r="A16" s="19" t="s">
        <v>54</v>
      </c>
      <c r="B16" s="16"/>
      <c r="C16" s="102">
        <v>11069</v>
      </c>
      <c r="D16" s="102"/>
      <c r="E16" s="124">
        <v>0</v>
      </c>
      <c r="F16" s="117"/>
      <c r="M16" s="91"/>
    </row>
    <row r="17" spans="1:13" s="10" customFormat="1" ht="19.75" customHeight="1">
      <c r="A17" s="19" t="s">
        <v>55</v>
      </c>
      <c r="B17" s="16"/>
      <c r="C17" s="102">
        <v>5025</v>
      </c>
      <c r="D17" s="102"/>
      <c r="E17" s="124">
        <v>0</v>
      </c>
      <c r="F17" s="117"/>
      <c r="M17" s="91"/>
    </row>
    <row r="18" spans="1:13" s="10" customFormat="1" ht="19.75" customHeight="1">
      <c r="A18" s="19" t="s">
        <v>56</v>
      </c>
      <c r="B18" s="16"/>
      <c r="C18" s="102">
        <v>2104</v>
      </c>
      <c r="D18" s="102"/>
      <c r="E18" s="124">
        <v>0</v>
      </c>
      <c r="F18" s="117"/>
      <c r="M18" s="91"/>
    </row>
    <row r="19" spans="1:13" s="10" customFormat="1" ht="19.75" customHeight="1">
      <c r="A19" s="19" t="s">
        <v>57</v>
      </c>
      <c r="B19" s="16"/>
      <c r="C19" s="102">
        <v>62558</v>
      </c>
      <c r="D19" s="102"/>
      <c r="E19" s="124">
        <v>0</v>
      </c>
      <c r="F19" s="117"/>
      <c r="M19" s="91"/>
    </row>
    <row r="20" spans="1:13" s="10" customFormat="1" ht="19.75" customHeight="1">
      <c r="A20" s="19" t="s">
        <v>22</v>
      </c>
      <c r="B20" s="16"/>
      <c r="C20" s="102">
        <v>1341</v>
      </c>
      <c r="D20" s="102"/>
      <c r="E20" s="124">
        <v>0</v>
      </c>
      <c r="F20" s="117"/>
      <c r="M20" s="91"/>
    </row>
    <row r="21" spans="1:13" s="10" customFormat="1" ht="19.75" customHeight="1">
      <c r="A21" s="19" t="s">
        <v>101</v>
      </c>
      <c r="B21" s="16"/>
      <c r="C21" s="102">
        <v>3706</v>
      </c>
      <c r="D21" s="102"/>
      <c r="E21" s="124">
        <v>0</v>
      </c>
      <c r="F21" s="117"/>
      <c r="M21" s="91"/>
    </row>
    <row r="22" spans="1:13" s="10" customFormat="1" ht="19.75" customHeight="1">
      <c r="A22" s="19" t="s">
        <v>59</v>
      </c>
      <c r="B22" s="16"/>
      <c r="C22" s="102">
        <v>53670</v>
      </c>
      <c r="D22" s="102"/>
      <c r="E22" s="124">
        <v>0</v>
      </c>
      <c r="F22" s="117"/>
      <c r="M22" s="91"/>
    </row>
    <row r="23" spans="1:13" s="10" customFormat="1" ht="19.75" customHeight="1">
      <c r="A23" s="19" t="s">
        <v>60</v>
      </c>
      <c r="B23" s="16"/>
      <c r="C23" s="102">
        <v>1541</v>
      </c>
      <c r="D23" s="102"/>
      <c r="E23" s="124">
        <v>0</v>
      </c>
      <c r="F23" s="117"/>
      <c r="M23" s="91"/>
    </row>
    <row r="24" spans="1:13" s="10" customFormat="1" ht="19.75" customHeight="1">
      <c r="A24" s="19" t="s">
        <v>58</v>
      </c>
      <c r="B24" s="16"/>
      <c r="C24" s="102">
        <v>23538</v>
      </c>
      <c r="D24" s="102"/>
      <c r="E24" s="125">
        <v>0</v>
      </c>
      <c r="F24" s="117"/>
      <c r="M24" s="91"/>
    </row>
    <row r="25" spans="1:13" s="10" customFormat="1" ht="19.75" customHeight="1">
      <c r="A25" s="15" t="s">
        <v>23</v>
      </c>
      <c r="B25" s="41"/>
      <c r="C25" s="42">
        <f>SUM(C16:C24)</f>
        <v>164552</v>
      </c>
      <c r="D25" s="103"/>
      <c r="E25" s="127">
        <f>SUM(E16:E24)</f>
        <v>0</v>
      </c>
      <c r="F25" s="117"/>
      <c r="M25" s="91"/>
    </row>
    <row r="26" spans="1:13" s="10" customFormat="1" ht="19.75" customHeight="1">
      <c r="A26" s="15"/>
      <c r="B26" s="41"/>
      <c r="C26" s="103"/>
      <c r="D26" s="103"/>
      <c r="E26" s="103"/>
      <c r="F26" s="117"/>
      <c r="M26" s="91"/>
    </row>
    <row r="27" spans="1:13" s="10" customFormat="1" ht="19.75" customHeight="1" thickBot="1">
      <c r="A27" s="13" t="s">
        <v>24</v>
      </c>
      <c r="B27" s="44"/>
      <c r="C27" s="45">
        <f>C13-C25</f>
        <v>560894</v>
      </c>
      <c r="D27" s="103"/>
      <c r="E27" s="129">
        <f>E13-E25</f>
        <v>0</v>
      </c>
      <c r="F27" s="117"/>
      <c r="M27" s="91"/>
    </row>
    <row r="28" spans="1:13" s="10" customFormat="1" ht="15" customHeight="1" thickTop="1">
      <c r="A28" s="13"/>
      <c r="B28" s="44"/>
      <c r="C28" s="43"/>
      <c r="D28" s="43"/>
      <c r="E28" s="124"/>
      <c r="F28" s="117"/>
      <c r="M28" s="91"/>
    </row>
    <row r="29" spans="1:13" s="10" customFormat="1" ht="19.75" customHeight="1">
      <c r="A29" s="13" t="s">
        <v>229</v>
      </c>
      <c r="B29" s="44"/>
      <c r="C29" s="43"/>
      <c r="D29" s="43"/>
      <c r="E29" s="124"/>
      <c r="F29" s="117"/>
      <c r="M29" s="91"/>
    </row>
    <row r="30" spans="1:13" s="10" customFormat="1" ht="19.75" customHeight="1">
      <c r="A30" s="14" t="s">
        <v>228</v>
      </c>
      <c r="C30" s="34"/>
      <c r="D30" s="34"/>
      <c r="E30" s="124"/>
      <c r="M30" s="91"/>
    </row>
    <row r="31" spans="1:13" s="10" customFormat="1" ht="19.75" customHeight="1">
      <c r="A31" s="14" t="s">
        <v>129</v>
      </c>
      <c r="B31" s="41"/>
      <c r="C31" s="34">
        <v>-13354</v>
      </c>
      <c r="D31" s="34"/>
      <c r="E31" s="124">
        <v>0</v>
      </c>
      <c r="F31" s="117"/>
      <c r="M31" s="91"/>
    </row>
    <row r="32" spans="1:13" s="10" customFormat="1" ht="19.75" customHeight="1">
      <c r="A32" s="14" t="s">
        <v>236</v>
      </c>
      <c r="B32" s="41"/>
      <c r="C32" s="34"/>
      <c r="D32" s="34"/>
      <c r="E32" s="124"/>
      <c r="F32" s="117"/>
      <c r="M32" s="91"/>
    </row>
    <row r="33" spans="1:13" s="10" customFormat="1" ht="19.75" customHeight="1">
      <c r="A33" s="14" t="s">
        <v>210</v>
      </c>
      <c r="B33" s="41"/>
      <c r="C33" s="34">
        <v>-108</v>
      </c>
      <c r="D33" s="34"/>
      <c r="E33" s="124">
        <v>0</v>
      </c>
      <c r="F33" s="117"/>
      <c r="M33" s="91"/>
    </row>
    <row r="34" spans="1:13" s="10" customFormat="1" ht="19.75" customHeight="1">
      <c r="A34" s="14" t="s">
        <v>217</v>
      </c>
      <c r="B34" s="41"/>
      <c r="C34" s="34">
        <v>4591</v>
      </c>
      <c r="D34" s="34"/>
      <c r="E34" s="125">
        <v>0</v>
      </c>
      <c r="F34" s="117"/>
      <c r="M34" s="91"/>
    </row>
    <row r="35" spans="1:13" s="10" customFormat="1" ht="19.75" customHeight="1" thickBot="1">
      <c r="A35" s="13" t="s">
        <v>230</v>
      </c>
      <c r="B35" s="41"/>
      <c r="C35" s="46">
        <f>SUM(C30:C34)</f>
        <v>-8871</v>
      </c>
      <c r="D35" s="103"/>
      <c r="E35" s="129">
        <f>SUM(E30:E34)</f>
        <v>0</v>
      </c>
      <c r="M35" s="91"/>
    </row>
    <row r="36" spans="1:13" s="10" customFormat="1" ht="15" customHeight="1" thickTop="1">
      <c r="A36" s="14"/>
      <c r="B36" s="41"/>
      <c r="C36" s="27"/>
      <c r="D36" s="27"/>
      <c r="E36" s="124"/>
      <c r="G36"/>
      <c r="H36"/>
      <c r="I36"/>
      <c r="M36" s="91"/>
    </row>
    <row r="37" spans="1:13" s="10" customFormat="1" ht="19.75" customHeight="1" thickBot="1">
      <c r="A37" s="13" t="s">
        <v>28</v>
      </c>
      <c r="B37" s="41"/>
      <c r="C37" s="45">
        <f>C27+C35</f>
        <v>552023</v>
      </c>
      <c r="D37" s="103"/>
      <c r="E37" s="129">
        <f>E27+E35</f>
        <v>0</v>
      </c>
      <c r="G37"/>
      <c r="H37"/>
      <c r="I37"/>
      <c r="M37" s="91"/>
    </row>
    <row r="38" spans="1:13" ht="19.75" customHeight="1" thickTop="1">
      <c r="L38" s="10"/>
      <c r="M38" s="91"/>
    </row>
    <row r="39" spans="1:13" ht="24" customHeight="1">
      <c r="L39" s="10"/>
      <c r="M39" s="91"/>
    </row>
    <row r="40" spans="1:13" ht="24" customHeight="1">
      <c r="L40" s="10"/>
      <c r="M40" s="91"/>
    </row>
  </sheetData>
  <mergeCells count="1">
    <mergeCell ref="C8:E8"/>
  </mergeCells>
  <phoneticPr fontId="0" type="noConversion"/>
  <pageMargins left="0.8" right="0.55000000000000004" top="0.48" bottom="0.5" header="0.5" footer="0.5"/>
  <pageSetup paperSize="9" scale="80" firstPageNumber="10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3AA9C-0BEF-44D2-B5A6-6708CF37DF20}">
  <sheetPr>
    <tabColor rgb="FF002060"/>
  </sheetPr>
  <dimension ref="A1:N40"/>
  <sheetViews>
    <sheetView view="pageBreakPreview" topLeftCell="A34" zoomScale="90" zoomScaleNormal="90" zoomScaleSheetLayoutView="90" workbookViewId="0">
      <selection activeCell="C24" sqref="C24"/>
    </sheetView>
  </sheetViews>
  <sheetFormatPr defaultColWidth="9.09765625" defaultRowHeight="24" customHeight="1"/>
  <cols>
    <col min="1" max="1" width="62.3984375" customWidth="1"/>
    <col min="2" max="2" width="11.5" style="20" customWidth="1"/>
    <col min="3" max="3" width="23.3984375" customWidth="1"/>
    <col min="4" max="4" width="1.5" customWidth="1"/>
    <col min="5" max="5" width="23.3984375" customWidth="1"/>
    <col min="6" max="6" width="17.5" style="79" customWidth="1"/>
  </cols>
  <sheetData>
    <row r="1" spans="1:14" ht="23.4" customHeight="1">
      <c r="A1" s="21" t="s">
        <v>36</v>
      </c>
      <c r="B1" s="22"/>
      <c r="C1" s="22"/>
      <c r="D1" s="22"/>
      <c r="E1" s="22"/>
    </row>
    <row r="2" spans="1:14" ht="23.4" customHeight="1">
      <c r="A2" s="38" t="s">
        <v>186</v>
      </c>
      <c r="B2" s="22"/>
      <c r="C2" s="22"/>
      <c r="D2" s="22"/>
      <c r="E2" s="22"/>
    </row>
    <row r="3" spans="1:14" ht="23">
      <c r="A3" s="22"/>
      <c r="B3" s="22"/>
      <c r="C3" s="22"/>
      <c r="D3" s="22"/>
      <c r="E3" s="22"/>
    </row>
    <row r="4" spans="1:14" s="10" customFormat="1" ht="19.75" customHeight="1">
      <c r="A4" s="15"/>
      <c r="B4" s="15"/>
      <c r="C4" s="68"/>
      <c r="D4" s="68"/>
      <c r="E4" s="68" t="s">
        <v>238</v>
      </c>
      <c r="F4" s="80"/>
    </row>
    <row r="5" spans="1:14" s="10" customFormat="1" ht="19.75" customHeight="1">
      <c r="A5" s="14"/>
      <c r="B5" s="16"/>
      <c r="C5" s="68" t="s">
        <v>226</v>
      </c>
      <c r="D5" s="65"/>
      <c r="E5" s="98" t="s">
        <v>239</v>
      </c>
      <c r="F5" s="80"/>
    </row>
    <row r="6" spans="1:14" s="10" customFormat="1" ht="19.75" customHeight="1">
      <c r="A6" s="14"/>
      <c r="B6" s="16"/>
      <c r="C6" s="65" t="s">
        <v>185</v>
      </c>
      <c r="D6" s="65"/>
      <c r="E6" s="98" t="s">
        <v>257</v>
      </c>
      <c r="F6" s="80"/>
    </row>
    <row r="7" spans="1:14" s="10" customFormat="1" ht="19.75" customHeight="1">
      <c r="A7" s="14"/>
      <c r="B7" s="39" t="s">
        <v>1</v>
      </c>
      <c r="C7" s="98" t="s">
        <v>225</v>
      </c>
      <c r="D7" s="98"/>
      <c r="E7" s="98" t="s">
        <v>240</v>
      </c>
      <c r="F7" s="80"/>
    </row>
    <row r="8" spans="1:14" s="10" customFormat="1" ht="19.75" customHeight="1">
      <c r="A8" s="14"/>
      <c r="B8" s="18"/>
      <c r="C8" s="136" t="s">
        <v>181</v>
      </c>
      <c r="D8" s="136"/>
      <c r="E8" s="136"/>
      <c r="F8" s="80"/>
    </row>
    <row r="9" spans="1:14" s="10" customFormat="1" ht="19.75" customHeight="1">
      <c r="A9" s="40" t="s">
        <v>17</v>
      </c>
      <c r="B9" s="18"/>
      <c r="C9" s="34"/>
      <c r="D9" s="34"/>
      <c r="E9" s="34"/>
      <c r="F9" s="77"/>
      <c r="G9" s="14"/>
    </row>
    <row r="10" spans="1:14" s="10" customFormat="1" ht="19.75" customHeight="1">
      <c r="A10" s="14" t="s">
        <v>53</v>
      </c>
      <c r="B10" s="16">
        <v>3</v>
      </c>
      <c r="C10" s="102">
        <v>2059888</v>
      </c>
      <c r="D10" s="102"/>
      <c r="E10" s="124">
        <v>0</v>
      </c>
      <c r="F10" s="80"/>
      <c r="N10" s="91"/>
    </row>
    <row r="11" spans="1:14" s="10" customFormat="1" ht="19.75" customHeight="1">
      <c r="A11" s="14" t="s">
        <v>18</v>
      </c>
      <c r="B11" s="16">
        <v>3</v>
      </c>
      <c r="C11" s="34">
        <v>1520</v>
      </c>
      <c r="D11" s="34"/>
      <c r="E11" s="124">
        <v>0</v>
      </c>
      <c r="F11" s="80"/>
      <c r="N11" s="91"/>
    </row>
    <row r="12" spans="1:14" s="10" customFormat="1" ht="19.75" customHeight="1">
      <c r="A12" s="14" t="s">
        <v>19</v>
      </c>
      <c r="B12" s="16">
        <v>3</v>
      </c>
      <c r="C12" s="102">
        <v>96953</v>
      </c>
      <c r="D12" s="102"/>
      <c r="E12" s="125">
        <v>0</v>
      </c>
      <c r="F12" s="80"/>
      <c r="N12" s="91"/>
    </row>
    <row r="13" spans="1:14" s="10" customFormat="1" ht="19.75" customHeight="1">
      <c r="A13" s="13" t="s">
        <v>20</v>
      </c>
      <c r="B13" s="41"/>
      <c r="C13" s="42">
        <f>SUM(C10:C12)</f>
        <v>2158361</v>
      </c>
      <c r="D13" s="103"/>
      <c r="E13" s="128">
        <f>SUM(E10:E12)</f>
        <v>0</v>
      </c>
      <c r="F13" s="80"/>
      <c r="N13" s="91"/>
    </row>
    <row r="14" spans="1:14" s="10" customFormat="1" ht="15" customHeight="1">
      <c r="A14" s="13"/>
      <c r="B14" s="41"/>
      <c r="C14" s="34"/>
      <c r="D14" s="34"/>
      <c r="E14" s="124"/>
      <c r="F14" s="80"/>
      <c r="N14" s="91"/>
    </row>
    <row r="15" spans="1:14" s="10" customFormat="1" ht="19.75" customHeight="1">
      <c r="A15" s="40" t="s">
        <v>21</v>
      </c>
      <c r="B15" s="41"/>
      <c r="C15" s="34"/>
      <c r="D15" s="34"/>
      <c r="E15" s="124"/>
      <c r="F15" s="80"/>
      <c r="N15" s="91"/>
    </row>
    <row r="16" spans="1:14" s="10" customFormat="1" ht="19.75" customHeight="1">
      <c r="A16" s="19" t="s">
        <v>54</v>
      </c>
      <c r="B16" s="16">
        <v>3</v>
      </c>
      <c r="C16" s="34">
        <v>32702</v>
      </c>
      <c r="D16" s="34"/>
      <c r="E16" s="124">
        <v>0</v>
      </c>
      <c r="F16" s="80"/>
      <c r="N16" s="91"/>
    </row>
    <row r="17" spans="1:14" s="10" customFormat="1" ht="19.75" customHeight="1">
      <c r="A17" s="19" t="s">
        <v>55</v>
      </c>
      <c r="B17" s="16">
        <v>3</v>
      </c>
      <c r="C17" s="34">
        <v>14901</v>
      </c>
      <c r="D17" s="34"/>
      <c r="E17" s="124">
        <v>0</v>
      </c>
      <c r="F17" s="80"/>
      <c r="N17" s="91"/>
    </row>
    <row r="18" spans="1:14" s="10" customFormat="1" ht="19.75" customHeight="1">
      <c r="A18" s="19" t="s">
        <v>56</v>
      </c>
      <c r="B18" s="16"/>
      <c r="C18" s="34">
        <v>5947</v>
      </c>
      <c r="D18" s="34"/>
      <c r="E18" s="124">
        <v>0</v>
      </c>
      <c r="F18" s="80"/>
      <c r="N18" s="91"/>
    </row>
    <row r="19" spans="1:14" s="10" customFormat="1" ht="19.75" customHeight="1">
      <c r="A19" s="19" t="s">
        <v>57</v>
      </c>
      <c r="B19" s="16">
        <v>3</v>
      </c>
      <c r="C19" s="34">
        <v>185262</v>
      </c>
      <c r="D19" s="34"/>
      <c r="E19" s="124">
        <v>0</v>
      </c>
      <c r="F19" s="80"/>
      <c r="N19" s="91"/>
    </row>
    <row r="20" spans="1:14" s="10" customFormat="1" ht="19.75" customHeight="1">
      <c r="A20" s="19" t="s">
        <v>22</v>
      </c>
      <c r="B20" s="16"/>
      <c r="C20" s="34">
        <v>5286</v>
      </c>
      <c r="D20" s="34"/>
      <c r="E20" s="124">
        <v>0</v>
      </c>
      <c r="F20" s="80"/>
      <c r="N20" s="91"/>
    </row>
    <row r="21" spans="1:14" s="10" customFormat="1" ht="19.75" customHeight="1">
      <c r="A21" s="19" t="s">
        <v>101</v>
      </c>
      <c r="B21" s="16">
        <v>8</v>
      </c>
      <c r="C21" s="34">
        <v>10997</v>
      </c>
      <c r="D21" s="34"/>
      <c r="E21" s="124">
        <v>0</v>
      </c>
      <c r="F21" s="80"/>
      <c r="N21" s="91"/>
    </row>
    <row r="22" spans="1:14" s="10" customFormat="1" ht="19.75" customHeight="1">
      <c r="A22" s="19" t="s">
        <v>59</v>
      </c>
      <c r="B22" s="16">
        <v>3</v>
      </c>
      <c r="C22" s="34">
        <v>166494</v>
      </c>
      <c r="D22" s="34"/>
      <c r="E22" s="124">
        <v>0</v>
      </c>
      <c r="F22" s="80"/>
      <c r="N22" s="91"/>
    </row>
    <row r="23" spans="1:14" s="10" customFormat="1" ht="19.75" customHeight="1">
      <c r="A23" s="19" t="s">
        <v>60</v>
      </c>
      <c r="B23" s="16"/>
      <c r="C23" s="34">
        <v>5486</v>
      </c>
      <c r="D23" s="34"/>
      <c r="E23" s="124">
        <v>0</v>
      </c>
      <c r="F23" s="80"/>
      <c r="N23" s="91"/>
    </row>
    <row r="24" spans="1:14" s="10" customFormat="1" ht="19.75" customHeight="1">
      <c r="A24" s="19" t="s">
        <v>58</v>
      </c>
      <c r="B24" s="16"/>
      <c r="C24" s="34">
        <v>72578</v>
      </c>
      <c r="D24" s="34"/>
      <c r="E24" s="125">
        <v>0</v>
      </c>
      <c r="F24" s="80"/>
      <c r="N24" s="91"/>
    </row>
    <row r="25" spans="1:14" s="10" customFormat="1" ht="19.75" customHeight="1">
      <c r="A25" s="15" t="s">
        <v>23</v>
      </c>
      <c r="B25" s="41"/>
      <c r="C25" s="42">
        <f>SUM(C16:C24)</f>
        <v>499653</v>
      </c>
      <c r="D25" s="103"/>
      <c r="E25" s="128">
        <f>SUM(E16:E24)</f>
        <v>0</v>
      </c>
      <c r="F25" s="80"/>
      <c r="N25" s="91"/>
    </row>
    <row r="26" spans="1:14" s="10" customFormat="1" ht="19.75" customHeight="1">
      <c r="A26" s="15"/>
      <c r="B26" s="41"/>
      <c r="C26" s="103"/>
      <c r="D26" s="103"/>
      <c r="E26" s="124"/>
      <c r="F26" s="80"/>
      <c r="N26" s="91"/>
    </row>
    <row r="27" spans="1:14" s="10" customFormat="1" ht="19.75" customHeight="1" thickBot="1">
      <c r="A27" s="13" t="s">
        <v>24</v>
      </c>
      <c r="B27" s="44"/>
      <c r="C27" s="45">
        <f>C13-C25</f>
        <v>1658708</v>
      </c>
      <c r="D27" s="103"/>
      <c r="E27" s="129">
        <f>E13-E25</f>
        <v>0</v>
      </c>
      <c r="F27" s="80"/>
      <c r="N27" s="91"/>
    </row>
    <row r="28" spans="1:14" s="10" customFormat="1" ht="15" customHeight="1" thickTop="1">
      <c r="A28" s="13"/>
      <c r="B28" s="44"/>
      <c r="C28" s="43"/>
      <c r="D28" s="43"/>
      <c r="E28" s="124"/>
      <c r="F28" s="80"/>
      <c r="N28" s="91"/>
    </row>
    <row r="29" spans="1:14" s="10" customFormat="1" ht="19.75" customHeight="1">
      <c r="A29" s="13" t="s">
        <v>229</v>
      </c>
      <c r="B29" s="44"/>
      <c r="C29" s="43"/>
      <c r="D29" s="43"/>
      <c r="E29" s="124"/>
      <c r="F29" s="80"/>
      <c r="N29" s="91"/>
    </row>
    <row r="30" spans="1:14" s="10" customFormat="1" ht="19.75" customHeight="1">
      <c r="A30" s="14" t="s">
        <v>228</v>
      </c>
      <c r="E30" s="124"/>
      <c r="F30" s="80"/>
      <c r="N30" s="91"/>
    </row>
    <row r="31" spans="1:14" s="10" customFormat="1" ht="19.75" customHeight="1">
      <c r="A31" s="14" t="s">
        <v>129</v>
      </c>
      <c r="B31" s="41" t="s">
        <v>215</v>
      </c>
      <c r="C31" s="102">
        <v>-12537</v>
      </c>
      <c r="D31" s="102"/>
      <c r="E31" s="124">
        <v>0</v>
      </c>
      <c r="F31" s="80"/>
      <c r="N31" s="91"/>
    </row>
    <row r="32" spans="1:14" s="10" customFormat="1" ht="19.75" customHeight="1">
      <c r="A32" s="14" t="s">
        <v>211</v>
      </c>
      <c r="B32" s="44"/>
      <c r="C32" s="43"/>
      <c r="D32" s="43"/>
      <c r="E32" s="124"/>
      <c r="F32" s="80"/>
      <c r="N32" s="91"/>
    </row>
    <row r="33" spans="1:14" s="10" customFormat="1" ht="19.75" customHeight="1">
      <c r="A33" s="14" t="s">
        <v>210</v>
      </c>
      <c r="B33" s="41" t="s">
        <v>216</v>
      </c>
      <c r="C33" s="34">
        <v>5015</v>
      </c>
      <c r="D33" s="34"/>
      <c r="E33" s="124">
        <v>0</v>
      </c>
      <c r="F33" s="80"/>
      <c r="N33" s="91"/>
    </row>
    <row r="34" spans="1:14" s="10" customFormat="1" ht="19.75" customHeight="1">
      <c r="A34" s="14" t="s">
        <v>217</v>
      </c>
      <c r="B34" s="41" t="s">
        <v>220</v>
      </c>
      <c r="C34" s="102">
        <v>5528</v>
      </c>
      <c r="D34" s="102"/>
      <c r="E34" s="125">
        <v>0</v>
      </c>
      <c r="F34" s="80"/>
      <c r="N34" s="91"/>
    </row>
    <row r="35" spans="1:14" s="10" customFormat="1" ht="19.75" customHeight="1" thickBot="1">
      <c r="A35" s="13" t="s">
        <v>230</v>
      </c>
      <c r="B35" s="41"/>
      <c r="C35" s="46">
        <f>SUM(C30:C34)</f>
        <v>-1994</v>
      </c>
      <c r="D35" s="103"/>
      <c r="E35" s="129">
        <f>SUM(E30:E34)</f>
        <v>0</v>
      </c>
      <c r="F35" s="80"/>
      <c r="N35" s="91"/>
    </row>
    <row r="36" spans="1:14" s="10" customFormat="1" ht="15" customHeight="1" thickTop="1">
      <c r="A36" s="14"/>
      <c r="B36" s="41"/>
      <c r="C36" s="27"/>
      <c r="D36" s="27"/>
      <c r="E36" s="124"/>
      <c r="F36" s="80"/>
      <c r="H36"/>
      <c r="I36"/>
      <c r="J36"/>
      <c r="N36" s="91"/>
    </row>
    <row r="37" spans="1:14" s="10" customFormat="1" ht="19.75" customHeight="1" thickBot="1">
      <c r="A37" s="13" t="s">
        <v>28</v>
      </c>
      <c r="B37" s="41"/>
      <c r="C37" s="45">
        <f>C27+C35</f>
        <v>1656714</v>
      </c>
      <c r="D37" s="103"/>
      <c r="E37" s="129">
        <f>E27+E35</f>
        <v>0</v>
      </c>
      <c r="F37" s="80"/>
      <c r="H37"/>
      <c r="I37"/>
      <c r="J37"/>
      <c r="N37" s="91"/>
    </row>
    <row r="38" spans="1:14" ht="19.75" customHeight="1" thickTop="1">
      <c r="M38" s="10"/>
      <c r="N38" s="91"/>
    </row>
    <row r="39" spans="1:14" ht="24" customHeight="1">
      <c r="M39" s="10"/>
      <c r="N39" s="91"/>
    </row>
    <row r="40" spans="1:14" ht="24" customHeight="1">
      <c r="M40" s="10"/>
      <c r="N40" s="91"/>
    </row>
  </sheetData>
  <mergeCells count="1">
    <mergeCell ref="C8:E8"/>
  </mergeCells>
  <pageMargins left="0.8" right="0.7" top="0.48" bottom="0.5" header="0.5" footer="0.5"/>
  <pageSetup paperSize="9" scale="80" firstPageNumber="11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P21"/>
  <sheetViews>
    <sheetView view="pageBreakPreview" topLeftCell="A11" zoomScale="90" zoomScaleNormal="90" zoomScaleSheetLayoutView="90" workbookViewId="0">
      <selection activeCell="D19" sqref="D19"/>
    </sheetView>
  </sheetViews>
  <sheetFormatPr defaultColWidth="9.09765625" defaultRowHeight="23.25" customHeight="1"/>
  <cols>
    <col min="1" max="3" width="1.5" style="9" customWidth="1"/>
    <col min="4" max="4" width="61" style="9" customWidth="1"/>
    <col min="5" max="5" width="8.69921875" style="37" customWidth="1"/>
    <col min="6" max="6" width="22.8984375" style="9" customWidth="1"/>
    <col min="7" max="7" width="2.09765625" style="37" customWidth="1"/>
    <col min="8" max="8" width="22.8984375" style="9" customWidth="1"/>
    <col min="9" max="9" width="16.19921875" style="81" bestFit="1" customWidth="1"/>
    <col min="10" max="16384" width="9.09765625" style="9"/>
  </cols>
  <sheetData>
    <row r="1" spans="1:16" ht="23.4" customHeight="1">
      <c r="A1" s="30" t="s">
        <v>36</v>
      </c>
      <c r="B1" s="30"/>
      <c r="C1" s="11"/>
      <c r="D1" s="11"/>
      <c r="E1" s="31"/>
      <c r="F1" s="11"/>
      <c r="G1" s="31"/>
      <c r="H1" s="11"/>
    </row>
    <row r="2" spans="1:16" ht="23.4" customHeight="1">
      <c r="A2" s="12" t="s">
        <v>187</v>
      </c>
      <c r="B2" s="12"/>
      <c r="C2" s="11"/>
      <c r="D2" s="11"/>
      <c r="E2" s="31"/>
      <c r="F2" s="11"/>
      <c r="G2" s="31"/>
      <c r="H2" s="11"/>
    </row>
    <row r="3" spans="1:16" s="10" customFormat="1" ht="23.4" customHeight="1">
      <c r="A3" s="26"/>
      <c r="B3" s="26"/>
      <c r="C3" s="26"/>
      <c r="D3" s="26"/>
      <c r="E3" s="32"/>
      <c r="F3" s="26"/>
      <c r="G3" s="32"/>
      <c r="H3" s="26"/>
      <c r="I3" s="80"/>
    </row>
    <row r="4" spans="1:16" s="10" customFormat="1" ht="19.75" customHeight="1">
      <c r="A4" s="15"/>
      <c r="B4" s="15"/>
      <c r="C4" s="15"/>
      <c r="D4" s="15"/>
      <c r="E4" s="16"/>
      <c r="G4" s="16"/>
      <c r="H4" s="68" t="s">
        <v>238</v>
      </c>
      <c r="I4" s="80"/>
    </row>
    <row r="5" spans="1:16" s="10" customFormat="1" ht="19.75" customHeight="1">
      <c r="A5" s="15"/>
      <c r="B5" s="15"/>
      <c r="C5" s="15"/>
      <c r="D5" s="15"/>
      <c r="E5" s="16"/>
      <c r="F5" s="68" t="s">
        <v>226</v>
      </c>
      <c r="G5" s="16"/>
      <c r="H5" s="98" t="s">
        <v>239</v>
      </c>
      <c r="I5" s="80"/>
    </row>
    <row r="6" spans="1:16" s="10" customFormat="1" ht="19.75" customHeight="1">
      <c r="A6" s="15"/>
      <c r="B6" s="15"/>
      <c r="C6" s="15"/>
      <c r="D6" s="15"/>
      <c r="E6" s="16"/>
      <c r="F6" s="65" t="s">
        <v>185</v>
      </c>
      <c r="G6" s="16"/>
      <c r="H6" s="98" t="s">
        <v>257</v>
      </c>
      <c r="I6" s="80"/>
    </row>
    <row r="7" spans="1:16" s="10" customFormat="1" ht="19.75" customHeight="1">
      <c r="A7" s="15"/>
      <c r="B7" s="15"/>
      <c r="C7" s="15"/>
      <c r="D7" s="15"/>
      <c r="E7" s="16" t="s">
        <v>1</v>
      </c>
      <c r="F7" s="98" t="s">
        <v>225</v>
      </c>
      <c r="G7" s="16"/>
      <c r="H7" s="98" t="s">
        <v>240</v>
      </c>
      <c r="I7" s="80"/>
    </row>
    <row r="8" spans="1:16" s="10" customFormat="1" ht="19.75" customHeight="1">
      <c r="A8" s="15"/>
      <c r="B8" s="15"/>
      <c r="C8" s="15"/>
      <c r="D8" s="15"/>
      <c r="E8" s="16"/>
      <c r="F8" s="136" t="s">
        <v>181</v>
      </c>
      <c r="G8" s="136"/>
      <c r="H8" s="136"/>
      <c r="I8" s="80"/>
    </row>
    <row r="9" spans="1:16" s="10" customFormat="1" ht="19.75" customHeight="1">
      <c r="A9" s="40" t="s">
        <v>34</v>
      </c>
      <c r="B9" s="15"/>
      <c r="C9" s="13"/>
      <c r="D9" s="14"/>
      <c r="E9" s="16"/>
      <c r="F9" s="14"/>
      <c r="G9" s="16"/>
      <c r="H9" s="14"/>
      <c r="I9" s="77"/>
      <c r="J9" s="14"/>
    </row>
    <row r="10" spans="1:16" s="10" customFormat="1" ht="19.75" customHeight="1">
      <c r="A10" s="33" t="str">
        <f>'10SoCI'!A27</f>
        <v>Net profit on investments</v>
      </c>
      <c r="B10" s="15"/>
      <c r="C10" s="14"/>
      <c r="D10" s="14"/>
      <c r="E10" s="16">
        <v>9</v>
      </c>
      <c r="F10" s="4">
        <f>'11SoCI'!C27</f>
        <v>1658708</v>
      </c>
      <c r="G10" s="16"/>
      <c r="H10" s="124">
        <v>0</v>
      </c>
      <c r="I10" s="82"/>
      <c r="P10" s="92"/>
    </row>
    <row r="11" spans="1:16" s="10" customFormat="1" ht="19.75" customHeight="1">
      <c r="A11" s="33" t="s">
        <v>228</v>
      </c>
      <c r="B11" s="15"/>
      <c r="C11" s="14"/>
      <c r="D11" s="14"/>
      <c r="E11" s="16"/>
      <c r="F11" s="14"/>
      <c r="G11" s="16"/>
      <c r="H11" s="14"/>
      <c r="I11" s="80"/>
      <c r="P11" s="92"/>
    </row>
    <row r="12" spans="1:16" s="10" customFormat="1" ht="19.75" customHeight="1">
      <c r="A12" s="33"/>
      <c r="B12" s="19" t="s">
        <v>102</v>
      </c>
      <c r="C12" s="14"/>
      <c r="D12" s="14"/>
      <c r="E12" s="16" t="s">
        <v>215</v>
      </c>
      <c r="F12" s="5">
        <f>'11SoCI'!C31</f>
        <v>-12537</v>
      </c>
      <c r="G12" s="16"/>
      <c r="H12" s="124">
        <v>0</v>
      </c>
      <c r="I12" s="80"/>
      <c r="P12" s="92"/>
    </row>
    <row r="13" spans="1:16" s="10" customFormat="1" ht="19.75" customHeight="1">
      <c r="A13" s="33" t="s">
        <v>211</v>
      </c>
      <c r="B13" s="15"/>
      <c r="C13" s="14"/>
      <c r="D13" s="14"/>
      <c r="E13" s="16"/>
      <c r="F13" s="4"/>
      <c r="G13" s="16"/>
      <c r="H13" s="124"/>
      <c r="I13" s="80"/>
      <c r="P13" s="92"/>
    </row>
    <row r="14" spans="1:16" s="10" customFormat="1" ht="19.75" customHeight="1">
      <c r="A14" s="33"/>
      <c r="B14" s="19" t="s">
        <v>212</v>
      </c>
      <c r="C14" s="14"/>
      <c r="D14" s="14"/>
      <c r="E14" s="16" t="s">
        <v>216</v>
      </c>
      <c r="F14" s="4">
        <f>'11SoCI'!C33</f>
        <v>5015</v>
      </c>
      <c r="G14" s="16"/>
      <c r="H14" s="124">
        <v>0</v>
      </c>
      <c r="I14" s="80"/>
      <c r="P14" s="92"/>
    </row>
    <row r="15" spans="1:16" s="10" customFormat="1" ht="19.75" customHeight="1">
      <c r="A15" s="33" t="s">
        <v>217</v>
      </c>
      <c r="B15" s="19"/>
      <c r="C15" s="14"/>
      <c r="D15" s="14"/>
      <c r="E15" s="16">
        <v>9</v>
      </c>
      <c r="F15" s="4">
        <f>'11SoCI'!C34</f>
        <v>5528</v>
      </c>
      <c r="G15" s="16"/>
      <c r="H15" s="125">
        <v>0</v>
      </c>
      <c r="I15" s="80"/>
      <c r="P15" s="92"/>
    </row>
    <row r="16" spans="1:16" s="10" customFormat="1" ht="19.75" customHeight="1">
      <c r="A16" s="15" t="s">
        <v>34</v>
      </c>
      <c r="B16" s="13"/>
      <c r="C16" s="13"/>
      <c r="D16" s="14"/>
      <c r="E16" s="16"/>
      <c r="F16" s="108">
        <f>SUM(F10:F15)</f>
        <v>1656714</v>
      </c>
      <c r="G16" s="16"/>
      <c r="H16" s="131">
        <f>SUM(H10:H15)</f>
        <v>0</v>
      </c>
      <c r="I16" s="80"/>
      <c r="P16" s="92"/>
    </row>
    <row r="17" spans="1:16" s="10" customFormat="1" ht="19.75" customHeight="1">
      <c r="A17" s="19" t="s">
        <v>202</v>
      </c>
      <c r="B17" s="14"/>
      <c r="C17" s="14"/>
      <c r="D17" s="14"/>
      <c r="E17" s="16">
        <v>10</v>
      </c>
      <c r="F17" s="122">
        <v>-1185409</v>
      </c>
      <c r="G17" s="16"/>
      <c r="H17" s="125">
        <v>0</v>
      </c>
      <c r="I17" s="80"/>
      <c r="P17" s="92"/>
    </row>
    <row r="18" spans="1:16" s="10" customFormat="1" ht="19.75" customHeight="1">
      <c r="A18" s="15" t="s">
        <v>33</v>
      </c>
      <c r="B18" s="14"/>
      <c r="C18" s="14"/>
      <c r="D18" s="14"/>
      <c r="E18" s="16"/>
      <c r="F18" s="7">
        <f>SUM(F16:F17)</f>
        <v>471305</v>
      </c>
      <c r="G18" s="16"/>
      <c r="H18" s="131">
        <f>SUM(H16:H17)</f>
        <v>0</v>
      </c>
      <c r="I18" s="80"/>
      <c r="P18" s="92"/>
    </row>
    <row r="19" spans="1:16" s="10" customFormat="1" ht="19.75" customHeight="1">
      <c r="A19" s="19" t="s">
        <v>191</v>
      </c>
      <c r="B19" s="13"/>
      <c r="C19" s="13"/>
      <c r="D19" s="14"/>
      <c r="E19" s="16"/>
      <c r="F19" s="87">
        <v>28463042</v>
      </c>
      <c r="G19" s="16"/>
      <c r="H19" s="125">
        <v>0</v>
      </c>
      <c r="I19" s="80"/>
      <c r="P19" s="92"/>
    </row>
    <row r="20" spans="1:16" s="10" customFormat="1" ht="19.75" customHeight="1" thickBot="1">
      <c r="A20" s="15" t="s">
        <v>190</v>
      </c>
      <c r="B20" s="13"/>
      <c r="C20" s="13"/>
      <c r="D20" s="14"/>
      <c r="E20" s="14"/>
      <c r="F20" s="8">
        <f>F18+F19</f>
        <v>28934347</v>
      </c>
      <c r="G20" s="14"/>
      <c r="H20" s="130">
        <f>H18+H19</f>
        <v>0</v>
      </c>
      <c r="I20" s="80"/>
      <c r="P20" s="92"/>
    </row>
    <row r="21" spans="1:16" s="10" customFormat="1" ht="19.75" customHeight="1" thickTop="1">
      <c r="A21" s="14"/>
      <c r="B21" s="14"/>
      <c r="C21" s="14"/>
      <c r="D21" s="14"/>
      <c r="E21" s="16"/>
      <c r="F21" s="35"/>
      <c r="G21" s="16"/>
      <c r="H21" s="35"/>
      <c r="I21" s="80"/>
      <c r="P21" s="92"/>
    </row>
  </sheetData>
  <mergeCells count="1">
    <mergeCell ref="F8:H8"/>
  </mergeCells>
  <pageMargins left="0.8" right="0.7" top="0.48" bottom="0.5" header="0.5" footer="0.5"/>
  <pageSetup paperSize="9" scale="80" firstPageNumber="12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060"/>
  </sheetPr>
  <dimension ref="A1:P69"/>
  <sheetViews>
    <sheetView view="pageBreakPreview" zoomScale="78" zoomScaleNormal="78" zoomScaleSheetLayoutView="78" workbookViewId="0">
      <selection activeCell="F24" sqref="F24"/>
    </sheetView>
  </sheetViews>
  <sheetFormatPr defaultColWidth="10.8984375" defaultRowHeight="21.75" customHeight="1"/>
  <cols>
    <col min="1" max="3" width="1.8984375" customWidth="1"/>
    <col min="4" max="4" width="62.3984375" customWidth="1"/>
    <col min="5" max="5" width="8" customWidth="1"/>
    <col min="6" max="6" width="22.19921875" customWidth="1"/>
    <col min="7" max="7" width="2" customWidth="1"/>
    <col min="8" max="8" width="22.19921875" customWidth="1"/>
    <col min="9" max="9" width="17" style="79" customWidth="1"/>
  </cols>
  <sheetData>
    <row r="1" spans="1:16" s="11" customFormat="1" ht="23.4" customHeight="1">
      <c r="A1" s="21" t="s">
        <v>36</v>
      </c>
      <c r="B1" s="22"/>
      <c r="C1" s="22"/>
      <c r="D1" s="22"/>
      <c r="E1" s="22"/>
      <c r="F1" s="22"/>
      <c r="G1" s="22"/>
      <c r="H1" s="22"/>
      <c r="I1" s="83"/>
    </row>
    <row r="2" spans="1:16" s="11" customFormat="1" ht="23.4" customHeight="1">
      <c r="A2" s="12" t="s">
        <v>188</v>
      </c>
      <c r="B2" s="22"/>
      <c r="C2" s="22"/>
      <c r="D2" s="22"/>
      <c r="E2" s="22"/>
      <c r="F2" s="23"/>
      <c r="G2" s="22"/>
      <c r="H2" s="23"/>
      <c r="I2" s="83"/>
    </row>
    <row r="3" spans="1:16" s="25" customFormat="1" ht="23.4" customHeight="1">
      <c r="A3" s="24"/>
      <c r="B3" s="24"/>
      <c r="C3" s="24"/>
      <c r="D3" s="24"/>
      <c r="E3" s="24"/>
      <c r="F3"/>
      <c r="G3" s="24"/>
      <c r="H3"/>
      <c r="I3" s="84"/>
    </row>
    <row r="4" spans="1:16" s="26" customFormat="1" ht="20.399999999999999" customHeight="1">
      <c r="A4" s="13"/>
      <c r="B4" s="13"/>
      <c r="C4" s="13"/>
      <c r="D4" s="13"/>
      <c r="E4" s="13"/>
      <c r="G4" s="13"/>
      <c r="H4" s="68" t="s">
        <v>238</v>
      </c>
      <c r="I4" s="85"/>
    </row>
    <row r="5" spans="1:16" s="26" customFormat="1" ht="20.399999999999999" customHeight="1">
      <c r="A5" s="13"/>
      <c r="B5" s="13"/>
      <c r="C5" s="13"/>
      <c r="D5" s="13"/>
      <c r="E5" s="13"/>
      <c r="F5" s="68" t="s">
        <v>226</v>
      </c>
      <c r="G5" s="13"/>
      <c r="H5" s="98" t="s">
        <v>239</v>
      </c>
      <c r="I5" s="85"/>
    </row>
    <row r="6" spans="1:16" s="26" customFormat="1" ht="20.399999999999999" customHeight="1">
      <c r="A6" s="13"/>
      <c r="B6" s="13"/>
      <c r="C6" s="13"/>
      <c r="D6" s="13"/>
      <c r="E6" s="13"/>
      <c r="F6" s="65" t="s">
        <v>185</v>
      </c>
      <c r="G6" s="13"/>
      <c r="H6" s="98" t="s">
        <v>257</v>
      </c>
      <c r="I6" s="85"/>
    </row>
    <row r="7" spans="1:16" s="10" customFormat="1" ht="20.399999999999999" customHeight="1">
      <c r="A7" s="14"/>
      <c r="B7" s="14"/>
      <c r="C7" s="14"/>
      <c r="D7" s="14"/>
      <c r="E7" s="16" t="s">
        <v>1</v>
      </c>
      <c r="F7" s="98" t="s">
        <v>225</v>
      </c>
      <c r="G7" s="16"/>
      <c r="H7" s="98" t="s">
        <v>240</v>
      </c>
      <c r="I7" s="80"/>
    </row>
    <row r="8" spans="1:16" s="10" customFormat="1" ht="20.399999999999999" customHeight="1">
      <c r="A8" s="14"/>
      <c r="B8" s="14"/>
      <c r="C8" s="14"/>
      <c r="D8" s="14"/>
      <c r="E8" s="14"/>
      <c r="F8" s="136" t="s">
        <v>181</v>
      </c>
      <c r="G8" s="136"/>
      <c r="H8" s="136"/>
      <c r="I8" s="80"/>
    </row>
    <row r="9" spans="1:16" s="10" customFormat="1" ht="20.399999999999999" customHeight="1">
      <c r="A9" s="17" t="s">
        <v>25</v>
      </c>
      <c r="B9" s="14"/>
      <c r="C9" s="14"/>
      <c r="D9" s="14"/>
      <c r="E9" s="14"/>
      <c r="F9" s="27"/>
      <c r="G9" s="14"/>
      <c r="H9" s="27"/>
      <c r="I9" s="77"/>
      <c r="J9" s="14"/>
    </row>
    <row r="10" spans="1:16" s="10" customFormat="1" ht="20.399999999999999" customHeight="1">
      <c r="A10" s="14" t="s">
        <v>29</v>
      </c>
      <c r="B10" s="14"/>
      <c r="C10" s="14"/>
      <c r="D10" s="14"/>
      <c r="E10" s="14"/>
      <c r="F10" s="4">
        <f>'11SoCI'!C37</f>
        <v>1656714</v>
      </c>
      <c r="G10" s="14"/>
      <c r="H10" s="124">
        <v>0</v>
      </c>
      <c r="I10" s="80"/>
      <c r="J10" s="132"/>
      <c r="K10" s="92"/>
      <c r="P10" s="92"/>
    </row>
    <row r="11" spans="1:16" s="10" customFormat="1" ht="20.399999999999999" customHeight="1">
      <c r="A11" s="18" t="s">
        <v>26</v>
      </c>
      <c r="B11" s="14"/>
      <c r="C11" s="14"/>
      <c r="D11" s="14"/>
      <c r="E11" s="14"/>
      <c r="F11" s="4"/>
      <c r="G11" s="14"/>
      <c r="H11" s="4"/>
      <c r="I11" s="80"/>
      <c r="P11" s="92"/>
    </row>
    <row r="12" spans="1:16" s="10" customFormat="1" ht="20.399999999999999" customHeight="1">
      <c r="A12" s="28" t="s">
        <v>27</v>
      </c>
      <c r="B12" s="14"/>
      <c r="C12" s="14"/>
      <c r="D12" s="14"/>
      <c r="E12" s="14"/>
      <c r="F12" s="5"/>
      <c r="G12" s="14"/>
      <c r="H12" s="5"/>
      <c r="I12" s="80"/>
      <c r="P12" s="92"/>
    </row>
    <row r="13" spans="1:16" s="10" customFormat="1" ht="20.399999999999999" customHeight="1">
      <c r="A13" s="14" t="s">
        <v>132</v>
      </c>
      <c r="B13" s="14"/>
      <c r="C13" s="14"/>
      <c r="D13" s="14"/>
      <c r="E13" s="16">
        <v>4</v>
      </c>
      <c r="F13" s="4">
        <v>-93484</v>
      </c>
      <c r="G13" s="16"/>
      <c r="H13" s="124">
        <v>0</v>
      </c>
      <c r="I13" s="80"/>
      <c r="J13" s="132"/>
      <c r="K13" s="92"/>
      <c r="P13" s="92"/>
    </row>
    <row r="14" spans="1:16" s="10" customFormat="1" ht="20.399999999999999" customHeight="1">
      <c r="A14" s="14" t="s">
        <v>208</v>
      </c>
      <c r="B14" s="14"/>
      <c r="C14" s="14"/>
      <c r="D14" s="14"/>
      <c r="E14" s="16">
        <v>5</v>
      </c>
      <c r="F14" s="4">
        <v>-2435000</v>
      </c>
      <c r="G14" s="16"/>
      <c r="H14" s="124">
        <v>0</v>
      </c>
      <c r="I14" s="80"/>
      <c r="J14" s="132"/>
      <c r="K14" s="92"/>
      <c r="P14" s="92"/>
    </row>
    <row r="15" spans="1:16" s="10" customFormat="1" ht="20.399999999999999" customHeight="1">
      <c r="A15" s="14" t="s">
        <v>209</v>
      </c>
      <c r="B15" s="14"/>
      <c r="C15" s="14"/>
      <c r="D15" s="14"/>
      <c r="E15" s="16">
        <v>5</v>
      </c>
      <c r="F15" s="4">
        <v>1146000</v>
      </c>
      <c r="G15" s="16"/>
      <c r="H15" s="124">
        <v>0</v>
      </c>
      <c r="I15" s="80"/>
      <c r="J15" s="132"/>
      <c r="K15" s="92"/>
      <c r="P15" s="92"/>
    </row>
    <row r="16" spans="1:16" s="10" customFormat="1" ht="20.399999999999999" customHeight="1">
      <c r="A16" s="14" t="s">
        <v>235</v>
      </c>
      <c r="B16" s="14"/>
      <c r="C16" s="14"/>
      <c r="D16" s="14"/>
      <c r="E16" s="16">
        <v>7</v>
      </c>
      <c r="F16" s="4">
        <v>-3126</v>
      </c>
      <c r="G16" s="16"/>
      <c r="H16" s="124">
        <v>0</v>
      </c>
      <c r="I16" s="80"/>
      <c r="J16" s="132"/>
      <c r="K16" s="92"/>
      <c r="P16" s="92"/>
    </row>
    <row r="17" spans="1:16" s="10" customFormat="1" ht="20.399999999999999" customHeight="1">
      <c r="A17" s="14" t="s">
        <v>64</v>
      </c>
      <c r="B17" s="14"/>
      <c r="C17" s="14"/>
      <c r="D17" s="14"/>
      <c r="E17" s="16"/>
      <c r="F17" s="4">
        <v>23834</v>
      </c>
      <c r="G17" s="16"/>
      <c r="H17" s="124">
        <v>0</v>
      </c>
      <c r="I17" s="80"/>
      <c r="J17" s="132"/>
      <c r="K17" s="92"/>
      <c r="P17" s="92"/>
    </row>
    <row r="18" spans="1:16" s="10" customFormat="1" ht="20.399999999999999" customHeight="1">
      <c r="A18" s="14" t="s">
        <v>101</v>
      </c>
      <c r="B18" s="14"/>
      <c r="C18" s="14"/>
      <c r="D18" s="14"/>
      <c r="E18" s="16">
        <v>8</v>
      </c>
      <c r="F18" s="4">
        <v>10997</v>
      </c>
      <c r="G18" s="16"/>
      <c r="H18" s="124">
        <v>0</v>
      </c>
      <c r="I18" s="80"/>
      <c r="J18" s="132"/>
      <c r="K18" s="92"/>
      <c r="P18" s="92"/>
    </row>
    <row r="19" spans="1:16" s="10" customFormat="1" ht="20.399999999999999" customHeight="1">
      <c r="A19" s="14" t="s">
        <v>194</v>
      </c>
      <c r="B19" s="14"/>
      <c r="C19" s="14"/>
      <c r="D19" s="14"/>
      <c r="E19" s="16"/>
      <c r="F19" s="4">
        <v>-63991</v>
      </c>
      <c r="G19" s="16"/>
      <c r="H19" s="124">
        <v>0</v>
      </c>
      <c r="I19" s="80"/>
      <c r="J19" s="132"/>
      <c r="K19" s="92"/>
      <c r="P19" s="92"/>
    </row>
    <row r="20" spans="1:16" s="10" customFormat="1" ht="20.399999999999999" customHeight="1">
      <c r="A20" s="14" t="s">
        <v>199</v>
      </c>
      <c r="B20" s="14"/>
      <c r="C20" s="14"/>
      <c r="D20" s="14"/>
      <c r="E20" s="16"/>
      <c r="F20" s="4">
        <v>34481</v>
      </c>
      <c r="G20" s="16"/>
      <c r="H20" s="124">
        <v>0</v>
      </c>
      <c r="I20" s="80"/>
      <c r="J20" s="132"/>
      <c r="K20" s="92"/>
      <c r="P20" s="92"/>
    </row>
    <row r="21" spans="1:16" s="10" customFormat="1" ht="20.399999999999999" customHeight="1">
      <c r="A21" s="14" t="s">
        <v>65</v>
      </c>
      <c r="B21" s="14"/>
      <c r="C21" s="14"/>
      <c r="D21" s="14"/>
      <c r="E21" s="16"/>
      <c r="F21" s="4">
        <v>-27132</v>
      </c>
      <c r="G21" s="16"/>
      <c r="H21" s="124">
        <v>0</v>
      </c>
      <c r="I21" s="80"/>
      <c r="J21" s="132"/>
      <c r="K21" s="92"/>
      <c r="P21" s="92"/>
    </row>
    <row r="22" spans="1:16" s="10" customFormat="1" ht="20.399999999999999" customHeight="1">
      <c r="A22" s="14" t="s">
        <v>232</v>
      </c>
      <c r="B22" s="14"/>
      <c r="C22" s="14"/>
      <c r="D22" s="14"/>
      <c r="E22" s="16"/>
      <c r="F22" s="4">
        <v>208</v>
      </c>
      <c r="G22" s="16"/>
      <c r="H22" s="124">
        <v>0</v>
      </c>
      <c r="I22" s="80"/>
      <c r="K22" s="92"/>
      <c r="P22" s="92"/>
    </row>
    <row r="23" spans="1:16" s="10" customFormat="1" ht="20.399999999999999" customHeight="1">
      <c r="A23" s="14" t="s">
        <v>195</v>
      </c>
      <c r="B23" s="14"/>
      <c r="C23" s="14"/>
      <c r="D23" s="14"/>
      <c r="E23" s="16"/>
      <c r="F23" s="4">
        <v>65196</v>
      </c>
      <c r="G23" s="16"/>
      <c r="H23" s="124">
        <v>0</v>
      </c>
      <c r="I23" s="80"/>
      <c r="J23" s="132"/>
      <c r="K23" s="92"/>
      <c r="P23" s="92"/>
    </row>
    <row r="24" spans="1:16" s="10" customFormat="1" ht="20.399999999999999" customHeight="1">
      <c r="A24" s="14" t="s">
        <v>66</v>
      </c>
      <c r="B24" s="14"/>
      <c r="C24" s="14"/>
      <c r="D24" s="14"/>
      <c r="E24" s="16"/>
      <c r="F24" s="4">
        <v>28678</v>
      </c>
      <c r="G24" s="16"/>
      <c r="H24" s="124">
        <v>0</v>
      </c>
      <c r="I24" s="80"/>
      <c r="J24" s="132"/>
      <c r="K24" s="92"/>
      <c r="P24" s="92"/>
    </row>
    <row r="25" spans="1:16" s="10" customFormat="1" ht="20.399999999999999" customHeight="1">
      <c r="A25" s="14" t="s">
        <v>233</v>
      </c>
      <c r="B25" s="14"/>
      <c r="C25" s="14"/>
      <c r="D25" s="14"/>
      <c r="E25" s="16"/>
      <c r="F25" s="4">
        <v>16775</v>
      </c>
      <c r="G25" s="16"/>
      <c r="H25" s="124">
        <v>0</v>
      </c>
      <c r="I25" s="80"/>
      <c r="J25" s="132"/>
      <c r="K25" s="92"/>
      <c r="P25" s="92"/>
    </row>
    <row r="26" spans="1:16" s="10" customFormat="1" ht="20.399999999999999" customHeight="1">
      <c r="A26" s="14" t="s">
        <v>218</v>
      </c>
      <c r="B26" s="14"/>
      <c r="C26" s="14"/>
      <c r="D26" s="14"/>
      <c r="E26" s="14"/>
      <c r="F26" s="4">
        <v>-2116</v>
      </c>
      <c r="G26" s="14"/>
      <c r="H26" s="124">
        <v>0</v>
      </c>
      <c r="I26" s="80"/>
      <c r="J26" s="132"/>
      <c r="K26" s="92"/>
      <c r="P26" s="92"/>
    </row>
    <row r="27" spans="1:16" s="10" customFormat="1" ht="20.399999999999999" customHeight="1">
      <c r="A27" s="14" t="s">
        <v>18</v>
      </c>
      <c r="B27" s="14"/>
      <c r="C27" s="14"/>
      <c r="D27" s="14"/>
      <c r="E27" s="14"/>
      <c r="F27" s="4">
        <v>-1520</v>
      </c>
      <c r="G27" s="14"/>
      <c r="H27" s="124">
        <v>0</v>
      </c>
      <c r="I27" s="80"/>
      <c r="J27" s="132"/>
      <c r="K27" s="92"/>
      <c r="P27" s="92"/>
    </row>
    <row r="28" spans="1:16" s="10" customFormat="1" ht="20.399999999999999" customHeight="1">
      <c r="A28" s="14" t="s">
        <v>67</v>
      </c>
      <c r="B28" s="14"/>
      <c r="C28" s="14"/>
      <c r="D28" s="14"/>
      <c r="E28" s="14"/>
      <c r="F28" s="4">
        <v>3215</v>
      </c>
      <c r="G28" s="14"/>
      <c r="H28" s="124">
        <v>0</v>
      </c>
      <c r="I28" s="80"/>
      <c r="J28" s="132"/>
      <c r="K28" s="92"/>
      <c r="P28" s="92"/>
    </row>
    <row r="29" spans="1:16" s="10" customFormat="1" ht="20.399999999999999" customHeight="1">
      <c r="A29" s="14" t="s">
        <v>58</v>
      </c>
      <c r="B29" s="14"/>
      <c r="C29" s="14"/>
      <c r="D29" s="14"/>
      <c r="E29" s="14"/>
      <c r="F29" s="4">
        <v>72578</v>
      </c>
      <c r="G29" s="14"/>
      <c r="H29" s="124">
        <v>0</v>
      </c>
      <c r="I29" s="80"/>
      <c r="J29" s="132"/>
      <c r="K29" s="92"/>
      <c r="P29" s="92"/>
    </row>
    <row r="30" spans="1:16" s="10" customFormat="1" ht="20.399999999999999" customHeight="1">
      <c r="A30" s="14" t="s">
        <v>68</v>
      </c>
      <c r="B30" s="14"/>
      <c r="C30" s="14"/>
      <c r="D30" s="14"/>
      <c r="E30" s="14"/>
      <c r="F30" s="4">
        <v>-40203</v>
      </c>
      <c r="G30" s="14"/>
      <c r="H30" s="124">
        <v>0</v>
      </c>
      <c r="I30" s="80"/>
      <c r="J30" s="132"/>
      <c r="K30" s="92"/>
      <c r="P30" s="92"/>
    </row>
    <row r="31" spans="1:16" s="10" customFormat="1" ht="20.399999999999999" customHeight="1">
      <c r="A31" s="14" t="s">
        <v>231</v>
      </c>
      <c r="B31" s="14"/>
      <c r="C31" s="14"/>
      <c r="D31" s="14"/>
      <c r="E31" s="14"/>
      <c r="F31" s="4"/>
      <c r="G31" s="14"/>
      <c r="H31" s="4"/>
      <c r="P31" s="92"/>
    </row>
    <row r="32" spans="1:16" s="10" customFormat="1" ht="20.399999999999999" customHeight="1">
      <c r="A32" s="14" t="s">
        <v>62</v>
      </c>
      <c r="B32" s="14"/>
      <c r="C32" s="14"/>
      <c r="D32" s="14"/>
      <c r="E32" s="16">
        <v>4</v>
      </c>
      <c r="F32" s="4">
        <v>12537</v>
      </c>
      <c r="G32" s="16"/>
      <c r="H32" s="124">
        <v>0</v>
      </c>
      <c r="I32" s="80"/>
      <c r="J32" s="132"/>
      <c r="P32" s="92"/>
    </row>
    <row r="33" spans="1:16" s="10" customFormat="1" ht="20.399999999999999" customHeight="1">
      <c r="A33" s="14" t="s">
        <v>221</v>
      </c>
      <c r="B33" s="14"/>
      <c r="C33" s="14"/>
      <c r="D33" s="14"/>
      <c r="E33" s="16"/>
      <c r="F33" s="4"/>
      <c r="G33" s="16"/>
      <c r="H33" s="4"/>
      <c r="I33" s="80"/>
      <c r="P33" s="92"/>
    </row>
    <row r="34" spans="1:16" s="10" customFormat="1" ht="20.399999999999999" customHeight="1">
      <c r="A34" s="14" t="s">
        <v>210</v>
      </c>
      <c r="B34" s="14"/>
      <c r="C34" s="14"/>
      <c r="D34" s="14"/>
      <c r="E34" s="16">
        <v>5</v>
      </c>
      <c r="F34" s="4">
        <v>-5015</v>
      </c>
      <c r="G34" s="16"/>
      <c r="H34" s="124">
        <v>0</v>
      </c>
      <c r="I34" s="80"/>
      <c r="J34" s="132"/>
      <c r="P34" s="92"/>
    </row>
    <row r="35" spans="1:16" s="10" customFormat="1" ht="20.399999999999999" customHeight="1">
      <c r="A35" s="14" t="s">
        <v>217</v>
      </c>
      <c r="B35" s="14"/>
      <c r="C35" s="14"/>
      <c r="D35" s="14"/>
      <c r="E35" s="16">
        <v>5</v>
      </c>
      <c r="F35" s="4">
        <v>-5528</v>
      </c>
      <c r="G35" s="16"/>
      <c r="H35" s="125">
        <v>0</v>
      </c>
      <c r="I35" s="80"/>
      <c r="J35" s="132"/>
      <c r="P35" s="92"/>
    </row>
    <row r="36" spans="1:16" s="10" customFormat="1" ht="20.399999999999999" customHeight="1">
      <c r="A36" s="13" t="s">
        <v>234</v>
      </c>
      <c r="B36" s="13"/>
      <c r="C36" s="14"/>
      <c r="D36" s="14"/>
      <c r="E36" s="14"/>
      <c r="F36" s="2">
        <f>SUM(F10:F35)</f>
        <v>394098</v>
      </c>
      <c r="G36" s="14"/>
      <c r="H36" s="128">
        <f>SUM(H10:H35)</f>
        <v>0</v>
      </c>
      <c r="I36" s="80"/>
      <c r="P36" s="92"/>
    </row>
    <row r="37" spans="1:16" s="10" customFormat="1" ht="20.399999999999999" customHeight="1">
      <c r="A37" s="14"/>
      <c r="B37" s="14"/>
      <c r="C37" s="14"/>
      <c r="D37" s="14"/>
      <c r="E37" s="14"/>
      <c r="F37" s="16"/>
      <c r="G37" s="14"/>
      <c r="H37" s="16"/>
      <c r="I37" s="80"/>
      <c r="P37" s="92"/>
    </row>
    <row r="38" spans="1:16" s="10" customFormat="1" ht="23.4" customHeight="1">
      <c r="A38" s="21" t="s">
        <v>36</v>
      </c>
      <c r="B38" s="22"/>
      <c r="C38" s="22"/>
      <c r="D38" s="22"/>
      <c r="E38" s="22"/>
      <c r="F38" s="22"/>
      <c r="G38" s="22"/>
      <c r="H38" s="22"/>
      <c r="I38" s="80"/>
      <c r="P38" s="92"/>
    </row>
    <row r="39" spans="1:16" s="10" customFormat="1" ht="23.4" customHeight="1">
      <c r="A39" s="12" t="s">
        <v>189</v>
      </c>
      <c r="B39" s="22"/>
      <c r="C39" s="22"/>
      <c r="D39" s="22"/>
      <c r="E39" s="22"/>
      <c r="F39" s="23"/>
      <c r="G39" s="22"/>
      <c r="H39" s="23"/>
      <c r="I39" s="80"/>
      <c r="P39" s="92"/>
    </row>
    <row r="40" spans="1:16" s="10" customFormat="1" ht="23.4" customHeight="1">
      <c r="A40" s="24"/>
      <c r="B40" s="24"/>
      <c r="C40" s="24"/>
      <c r="D40" s="24"/>
      <c r="E40" s="24"/>
      <c r="F40"/>
      <c r="G40" s="24"/>
      <c r="H40"/>
      <c r="I40" s="80"/>
      <c r="P40" s="92"/>
    </row>
    <row r="41" spans="1:16" s="10" customFormat="1" ht="19.75" customHeight="1">
      <c r="A41" s="13"/>
      <c r="B41" s="13"/>
      <c r="C41" s="13"/>
      <c r="D41" s="13"/>
      <c r="E41" s="13"/>
      <c r="G41" s="13"/>
      <c r="H41" s="68" t="s">
        <v>238</v>
      </c>
      <c r="I41" s="80"/>
      <c r="P41" s="92"/>
    </row>
    <row r="42" spans="1:16" s="10" customFormat="1" ht="19.75" customHeight="1">
      <c r="A42" s="13"/>
      <c r="B42" s="13"/>
      <c r="C42" s="13"/>
      <c r="D42" s="13"/>
      <c r="E42" s="13"/>
      <c r="F42" s="68" t="s">
        <v>226</v>
      </c>
      <c r="G42" s="13"/>
      <c r="H42" s="98" t="s">
        <v>239</v>
      </c>
      <c r="I42" s="80"/>
      <c r="P42" s="92"/>
    </row>
    <row r="43" spans="1:16" s="10" customFormat="1" ht="19.75" customHeight="1">
      <c r="A43" s="13"/>
      <c r="B43" s="13"/>
      <c r="C43" s="13"/>
      <c r="D43" s="13"/>
      <c r="E43" s="13"/>
      <c r="F43" s="65" t="s">
        <v>185</v>
      </c>
      <c r="G43" s="13"/>
      <c r="H43" s="98" t="s">
        <v>257</v>
      </c>
      <c r="I43" s="80"/>
      <c r="P43" s="92"/>
    </row>
    <row r="44" spans="1:16" s="10" customFormat="1" ht="19.75" customHeight="1">
      <c r="A44" s="14"/>
      <c r="B44" s="14"/>
      <c r="C44" s="14"/>
      <c r="D44" s="14"/>
      <c r="E44" s="16" t="s">
        <v>1</v>
      </c>
      <c r="F44" s="98" t="s">
        <v>225</v>
      </c>
      <c r="G44" s="16"/>
      <c r="H44" s="98" t="s">
        <v>240</v>
      </c>
      <c r="I44" s="80"/>
      <c r="P44" s="92"/>
    </row>
    <row r="45" spans="1:16" s="10" customFormat="1" ht="19.75" customHeight="1">
      <c r="A45" s="14"/>
      <c r="B45" s="14"/>
      <c r="C45" s="14"/>
      <c r="D45" s="14"/>
      <c r="E45" s="14"/>
      <c r="F45" s="136" t="s">
        <v>181</v>
      </c>
      <c r="G45" s="136"/>
      <c r="H45" s="136"/>
      <c r="I45" s="80"/>
      <c r="P45" s="92"/>
    </row>
    <row r="46" spans="1:16" s="10" customFormat="1" ht="19.75" customHeight="1">
      <c r="A46" s="17" t="s">
        <v>200</v>
      </c>
      <c r="B46" s="14"/>
      <c r="C46" s="14"/>
      <c r="D46" s="14"/>
      <c r="E46" s="14"/>
      <c r="F46" s="5"/>
      <c r="G46" s="14"/>
      <c r="H46" s="5"/>
      <c r="I46" s="80"/>
      <c r="P46" s="92"/>
    </row>
    <row r="47" spans="1:16" s="10" customFormat="1" ht="19.75" customHeight="1">
      <c r="A47" s="14" t="s">
        <v>63</v>
      </c>
      <c r="B47" s="14"/>
      <c r="C47" s="14"/>
      <c r="D47" s="14"/>
      <c r="E47" s="66"/>
      <c r="F47" s="4">
        <v>-61180</v>
      </c>
      <c r="G47" s="66"/>
      <c r="H47" s="124">
        <v>0</v>
      </c>
      <c r="I47" s="80"/>
      <c r="P47" s="92"/>
    </row>
    <row r="48" spans="1:16" s="10" customFormat="1" ht="19.75" customHeight="1">
      <c r="A48" s="14" t="s">
        <v>202</v>
      </c>
      <c r="B48" s="14"/>
      <c r="C48" s="14"/>
      <c r="D48" s="14"/>
      <c r="E48" s="66">
        <v>10</v>
      </c>
      <c r="F48" s="4">
        <v>-1185409</v>
      </c>
      <c r="G48" s="66"/>
      <c r="H48" s="125">
        <v>0</v>
      </c>
      <c r="I48" s="80"/>
      <c r="P48" s="92"/>
    </row>
    <row r="49" spans="1:16" s="10" customFormat="1" ht="19.75" customHeight="1">
      <c r="A49" s="13" t="s">
        <v>201</v>
      </c>
      <c r="B49" s="14"/>
      <c r="C49" s="14"/>
      <c r="D49" s="14"/>
      <c r="E49" s="14"/>
      <c r="F49" s="2">
        <f>SUM(F47:F48)</f>
        <v>-1246589</v>
      </c>
      <c r="G49" s="14"/>
      <c r="H49" s="128">
        <f>SUM(H47:H48)</f>
        <v>0</v>
      </c>
      <c r="I49" s="80"/>
      <c r="M49"/>
      <c r="P49" s="92"/>
    </row>
    <row r="50" spans="1:16" s="29" customFormat="1" ht="19.75" customHeight="1">
      <c r="A50" s="14"/>
      <c r="B50" s="14"/>
      <c r="C50" s="14"/>
      <c r="D50" s="14"/>
      <c r="E50" s="14"/>
      <c r="F50" s="4"/>
      <c r="G50" s="14"/>
      <c r="H50" s="124"/>
      <c r="I50" s="86"/>
      <c r="L50" s="10"/>
      <c r="M50"/>
      <c r="N50" s="10"/>
      <c r="O50" s="10"/>
      <c r="P50" s="92"/>
    </row>
    <row r="51" spans="1:16" s="10" customFormat="1" ht="19.75" customHeight="1">
      <c r="A51" s="13" t="s">
        <v>222</v>
      </c>
      <c r="B51" s="14"/>
      <c r="C51" s="14"/>
      <c r="D51" s="14"/>
      <c r="E51" s="18"/>
      <c r="F51" s="6">
        <f>SUM(F36,F49)</f>
        <v>-852491</v>
      </c>
      <c r="G51" s="18"/>
      <c r="H51" s="131">
        <f>SUM(H36,H49)</f>
        <v>0</v>
      </c>
      <c r="I51" s="80"/>
      <c r="L51" s="29"/>
      <c r="M51"/>
      <c r="N51" s="29"/>
      <c r="P51" s="92"/>
    </row>
    <row r="52" spans="1:16" s="10" customFormat="1" ht="19.75" customHeight="1">
      <c r="A52" s="14" t="s">
        <v>179</v>
      </c>
      <c r="B52" s="14"/>
      <c r="C52" s="14"/>
      <c r="D52" s="14"/>
      <c r="E52" s="18"/>
      <c r="F52" s="88">
        <f>'2BS'!H11</f>
        <v>1042797</v>
      </c>
      <c r="G52" s="18"/>
      <c r="H52" s="125">
        <f>'2BS'!I11</f>
        <v>0</v>
      </c>
      <c r="I52" s="80"/>
      <c r="M52"/>
      <c r="P52" s="92"/>
    </row>
    <row r="53" spans="1:16" s="10" customFormat="1" ht="19.75" customHeight="1" thickBot="1">
      <c r="A53" s="13" t="s">
        <v>180</v>
      </c>
      <c r="B53" s="14"/>
      <c r="C53" s="14"/>
      <c r="D53"/>
      <c r="E53" s="66">
        <v>6</v>
      </c>
      <c r="F53" s="1">
        <f>SUM(F51:F52)</f>
        <v>190306</v>
      </c>
      <c r="G53" s="66"/>
      <c r="H53" s="130">
        <f>SUM(H51:H52)</f>
        <v>0</v>
      </c>
      <c r="I53" s="80"/>
      <c r="M53"/>
      <c r="P53" s="92"/>
    </row>
    <row r="54" spans="1:16" s="10" customFormat="1" ht="19.75" customHeight="1" thickTop="1">
      <c r="A54" s="13"/>
      <c r="B54" s="14"/>
      <c r="C54" s="14"/>
      <c r="D54"/>
      <c r="E54" s="66"/>
      <c r="F54" s="6"/>
      <c r="G54" s="66"/>
      <c r="H54" s="6"/>
      <c r="I54" s="80"/>
      <c r="M54"/>
      <c r="P54" s="92"/>
    </row>
    <row r="55" spans="1:16" s="10" customFormat="1" ht="19.75" customHeight="1">
      <c r="A55" s="13"/>
      <c r="B55" s="14"/>
      <c r="C55" s="14"/>
      <c r="D55"/>
      <c r="E55" s="66"/>
      <c r="F55" s="6"/>
      <c r="G55" s="66"/>
      <c r="H55" s="6"/>
      <c r="I55" s="80"/>
      <c r="M55"/>
      <c r="P55" s="92"/>
    </row>
    <row r="56" spans="1:16" ht="21.75" customHeight="1">
      <c r="O56" s="10"/>
      <c r="P56" s="92"/>
    </row>
    <row r="57" spans="1:16" ht="21.75" customHeight="1">
      <c r="F57" s="80"/>
      <c r="H57" s="80"/>
      <c r="O57" s="10"/>
      <c r="P57" s="92"/>
    </row>
    <row r="58" spans="1:16" ht="21.75" customHeight="1">
      <c r="O58" s="10"/>
      <c r="P58" s="92"/>
    </row>
    <row r="59" spans="1:16" ht="21.75" customHeight="1">
      <c r="O59" s="10"/>
      <c r="P59" s="92"/>
    </row>
    <row r="60" spans="1:16" ht="21.75" customHeight="1">
      <c r="O60" s="10"/>
      <c r="P60" s="92"/>
    </row>
    <row r="61" spans="1:16" ht="21.75" customHeight="1">
      <c r="O61" s="10"/>
      <c r="P61" s="92"/>
    </row>
    <row r="62" spans="1:16" ht="21.75" customHeight="1">
      <c r="O62" s="10"/>
      <c r="P62" s="92"/>
    </row>
    <row r="63" spans="1:16" ht="21.75" customHeight="1">
      <c r="O63" s="10"/>
      <c r="P63" s="92"/>
    </row>
    <row r="64" spans="1:16" ht="21.75" customHeight="1">
      <c r="O64" s="10"/>
      <c r="P64" s="92"/>
    </row>
    <row r="65" spans="15:16" ht="21.75" customHeight="1">
      <c r="O65" s="10"/>
      <c r="P65" s="92"/>
    </row>
    <row r="66" spans="15:16" ht="21.75" customHeight="1">
      <c r="O66" s="10"/>
      <c r="P66" s="92"/>
    </row>
    <row r="67" spans="15:16" ht="21.75" customHeight="1">
      <c r="O67" s="10"/>
      <c r="P67" s="92"/>
    </row>
    <row r="68" spans="15:16" ht="21.75" customHeight="1">
      <c r="O68" s="10"/>
      <c r="P68" s="92"/>
    </row>
    <row r="69" spans="15:16" ht="21.75" customHeight="1">
      <c r="O69" s="10"/>
      <c r="P69" s="92"/>
    </row>
  </sheetData>
  <mergeCells count="2">
    <mergeCell ref="F8:H8"/>
    <mergeCell ref="F45:H45"/>
  </mergeCells>
  <phoneticPr fontId="0" type="noConversion"/>
  <pageMargins left="0.8" right="0.7" top="0.48" bottom="0.5" header="0.5" footer="0.5"/>
  <pageSetup paperSize="9" scale="80" firstPageNumber="13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rowBreaks count="1" manualBreakCount="1">
    <brk id="37" max="16383" man="1"/>
  </rowBreaks>
  <customProperties>
    <customPr name="OrphanNamesChecked" r:id="rId2"/>
  </customProperties>
  <ignoredErrors>
    <ignoredError sqref="E50:F51 E58:F58 F53 E49 E5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23A7A-E9FC-4934-A50C-343B1D104BCF}">
  <dimension ref="A1:D8"/>
  <sheetViews>
    <sheetView workbookViewId="0"/>
  </sheetViews>
  <sheetFormatPr defaultRowHeight="21.5"/>
  <sheetData>
    <row r="1" spans="1:4">
      <c r="A1">
        <v>1762019014227</v>
      </c>
      <c r="B1" t="s">
        <v>241</v>
      </c>
      <c r="C1" t="s">
        <v>242</v>
      </c>
      <c r="D1">
        <v>7</v>
      </c>
    </row>
    <row r="2" spans="1:4">
      <c r="A2">
        <v>1762019014646</v>
      </c>
      <c r="B2" t="s">
        <v>243</v>
      </c>
      <c r="C2" t="s">
        <v>244</v>
      </c>
      <c r="D2" t="s">
        <v>245</v>
      </c>
    </row>
    <row r="3" spans="1:4">
      <c r="A3">
        <v>1762019014655</v>
      </c>
      <c r="B3" t="s">
        <v>243</v>
      </c>
      <c r="C3" t="s">
        <v>246</v>
      </c>
      <c r="D3" t="s">
        <v>247</v>
      </c>
    </row>
    <row r="4" spans="1:4">
      <c r="A4">
        <v>1762019014655</v>
      </c>
      <c r="B4" t="s">
        <v>243</v>
      </c>
      <c r="C4" t="s">
        <v>248</v>
      </c>
      <c r="D4" t="s">
        <v>249</v>
      </c>
    </row>
    <row r="5" spans="1:4">
      <c r="A5">
        <v>1762019014655</v>
      </c>
      <c r="B5" t="s">
        <v>243</v>
      </c>
      <c r="C5" t="s">
        <v>250</v>
      </c>
      <c r="D5" t="s">
        <v>251</v>
      </c>
    </row>
    <row r="6" spans="1:4">
      <c r="A6">
        <v>1762019014655</v>
      </c>
      <c r="B6" t="s">
        <v>243</v>
      </c>
      <c r="C6" t="s">
        <v>252</v>
      </c>
      <c r="D6" t="s">
        <v>253</v>
      </c>
    </row>
    <row r="7" spans="1:4">
      <c r="A7">
        <v>1762019014854</v>
      </c>
      <c r="B7" t="s">
        <v>254</v>
      </c>
      <c r="C7" t="s">
        <v>244</v>
      </c>
      <c r="D7" t="s">
        <v>255</v>
      </c>
    </row>
    <row r="8" spans="1:4">
      <c r="A8">
        <v>1762019014858</v>
      </c>
      <c r="B8" t="s">
        <v>254</v>
      </c>
      <c r="C8" t="s">
        <v>248</v>
      </c>
      <c r="D8" t="s">
        <v>256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EAEFD-E012-443B-81E9-BC566B9E8505}">
  <dimension ref="A1:D1"/>
  <sheetViews>
    <sheetView workbookViewId="0"/>
  </sheetViews>
  <sheetFormatPr defaultRowHeight="21.5"/>
  <sheetData>
    <row r="1" spans="1:4">
      <c r="A1">
        <v>1762019014406</v>
      </c>
      <c r="B1" t="s">
        <v>241</v>
      </c>
      <c r="C1" t="s">
        <v>242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B49BF-65B3-4490-8140-D6E6FE617F29}">
  <dimension ref="A1:D1"/>
  <sheetViews>
    <sheetView workbookViewId="0"/>
  </sheetViews>
  <sheetFormatPr defaultRowHeight="21.5"/>
  <sheetData>
    <row r="1" spans="1:4">
      <c r="A1">
        <v>1762019014534</v>
      </c>
      <c r="B1" t="s">
        <v>241</v>
      </c>
      <c r="C1" t="s">
        <v>242</v>
      </c>
      <c r="D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datasnipper xmlns="http://datasnipperlegacy" workbookId="8de3f5b9-947b-4db4-834b-bec11cd95422" dataSnipperSheetDeleted="false" guid="c7c88fe6-fdc8-43be-8f54-0ea1fedf2f57" revision="2">
  <settings xmlns="" guid="11b21595-4e1c-4887-9247-6a9c4a9325e2">
    <setting type="boolean" value="True" name="embed-documents" guid="bfa6b785-597a-4a5c-b084-4625dd55872b"/>
  </settings>
</datasnipper>
</file>

<file path=customXml/item2.xml><?xml version="1.0" encoding="utf-8"?>
<datasnipper xmlns="http://datasnipper" xmlMigrated="true" guid="9bc49ad3-7c44-413f-8f62-7b747bbfceb6" revision="3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115C67329682429B7E023C8EF52D9C" ma:contentTypeVersion="13" ma:contentTypeDescription="Create a new document." ma:contentTypeScope="" ma:versionID="6d4a3ad30df3e803c503463e9af4fa79">
  <xsd:schema xmlns:xsd="http://www.w3.org/2001/XMLSchema" xmlns:xs="http://www.w3.org/2001/XMLSchema" xmlns:p="http://schemas.microsoft.com/office/2006/metadata/properties" xmlns:ns2="19147ad7-f60e-4796-9fe6-b66d83a401a1" xmlns:ns3="e09f67a0-25ae-438e-bf9e-c88ee16a9f40" targetNamespace="http://schemas.microsoft.com/office/2006/metadata/properties" ma:root="true" ma:fieldsID="93c9bd45a04aac382229025616c42240" ns2:_="" ns3:_="">
    <xsd:import namespace="19147ad7-f60e-4796-9fe6-b66d83a401a1"/>
    <xsd:import namespace="e09f67a0-25ae-438e-bf9e-c88ee16a9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7ad7-f60e-4796-9fe6-b66d83a40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1f6f366-4052-40e8-a6ad-8840066754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f67a0-25ae-438e-bf9e-c88ee16a9f4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c3e452f-7822-4007-ad65-e86f9b44120d}" ma:internalName="TaxCatchAll" ma:showField="CatchAllData" ma:web="e09f67a0-25ae-438e-bf9e-c88ee16a9f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147ad7-f60e-4796-9fe6-b66d83a401a1">
      <Terms xmlns="http://schemas.microsoft.com/office/infopath/2007/PartnerControls"/>
    </lcf76f155ced4ddcb4097134ff3c332f>
    <TaxCatchAll xmlns="e09f67a0-25ae-438e-bf9e-c88ee16a9f40" xsi:nil="true"/>
  </documentManagement>
</p:properties>
</file>

<file path=customXml/itemProps1.xml><?xml version="1.0" encoding="utf-8"?>
<ds:datastoreItem xmlns:ds="http://schemas.openxmlformats.org/officeDocument/2006/customXml" ds:itemID="{EBDEAB7D-227E-46D9-979D-D94CBBEA8DB4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26543B1D-3260-443A-89FA-37D35D5A22BF}">
  <ds:schemaRefs>
    <ds:schemaRef ds:uri="http://datasnipper"/>
  </ds:schemaRefs>
</ds:datastoreItem>
</file>

<file path=customXml/itemProps3.xml><?xml version="1.0" encoding="utf-8"?>
<ds:datastoreItem xmlns:ds="http://schemas.openxmlformats.org/officeDocument/2006/customXml" ds:itemID="{176A96F4-FF29-42A9-8DCD-21BA02410BF7}"/>
</file>

<file path=customXml/itemProps4.xml><?xml version="1.0" encoding="utf-8"?>
<ds:datastoreItem xmlns:ds="http://schemas.openxmlformats.org/officeDocument/2006/customXml" ds:itemID="{0AAD8EB1-E292-4B13-8DD9-8B31B2BF84D2}"/>
</file>

<file path=customXml/itemProps5.xml><?xml version="1.0" encoding="utf-8"?>
<ds:datastoreItem xmlns:ds="http://schemas.openxmlformats.org/officeDocument/2006/customXml" ds:itemID="{1506CCE4-C6DE-453A-8D94-D448F9AD2024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2BS</vt:lpstr>
      <vt:lpstr>3-9Details of investment</vt:lpstr>
      <vt:lpstr>10SoCI</vt:lpstr>
      <vt:lpstr>11SoCI</vt:lpstr>
      <vt:lpstr>12changes</vt:lpstr>
      <vt:lpstr>13-14cash flow</vt:lpstr>
      <vt:lpstr>'10SoCI'!Print_Area</vt:lpstr>
      <vt:lpstr>'11SoCI'!Print_Area</vt:lpstr>
      <vt:lpstr>'12changes'!Print_Area</vt:lpstr>
      <vt:lpstr>'13-14cash flow'!Print_Area</vt:lpstr>
      <vt:lpstr>'2BS'!Print_Area</vt:lpstr>
      <vt:lpstr>'3-9Details of investment'!Print_Area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2024-05-15T08:02:28Z</dcterms:created>
  <dcterms:modified xsi:type="dcterms:W3CDTF">2025-11-10T02:34:35Z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0x010100A7115C67329682429B7E023C8EF52D9C</vt:lpwstr>
  </property>
</Properties>
</file>