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AP (Thailand)\2025\Q3'2025\AP\"/>
    </mc:Choice>
  </mc:AlternateContent>
  <xr:revisionPtr revIDLastSave="0" documentId="13_ncr:1_{7E768ECD-2FA1-4AC3-A7C4-006F5E265A26}" xr6:coauthVersionLast="47" xr6:coauthVersionMax="47" xr10:uidLastSave="{00000000-0000-0000-0000-000000000000}"/>
  <bookViews>
    <workbookView xWindow="-108" yWindow="-108" windowWidth="23256" windowHeight="12456" tabRatio="590" firstSheet="1" activeTab="1" xr2:uid="{00000000-000D-0000-FFFF-FFFF00000000}"/>
  </bookViews>
  <sheets>
    <sheet name="Recovered_Sheet1" sheetId="1" state="veryHidden" r:id="rId1"/>
    <sheet name="BS" sheetId="5" r:id="rId2"/>
    <sheet name="PL" sheetId="2" r:id="rId3"/>
    <sheet name="Conso" sheetId="3" r:id="rId4"/>
    <sheet name="The Company Only" sheetId="4" r:id="rId5"/>
    <sheet name="CF" sheetId="6" r:id="rId6"/>
  </sheets>
  <definedNames>
    <definedName name="\a" localSheetId="1">BS!#REF!</definedName>
    <definedName name="\a" localSheetId="5">CF!#REF!</definedName>
    <definedName name="\a">PL!#REF!</definedName>
    <definedName name="\c" localSheetId="1">BS!#REF!</definedName>
    <definedName name="\c" localSheetId="5">CF!#REF!</definedName>
    <definedName name="\c">PL!#REF!</definedName>
    <definedName name="\d" localSheetId="1">BS!#REF!</definedName>
    <definedName name="\d" localSheetId="5">CF!#REF!</definedName>
    <definedName name="\d">PL!#REF!</definedName>
    <definedName name="\e" localSheetId="1">BS!#REF!</definedName>
    <definedName name="\e" localSheetId="5">CF!#REF!</definedName>
    <definedName name="\e">PL!#REF!</definedName>
    <definedName name="\f" localSheetId="1">BS!#REF!</definedName>
    <definedName name="\f" localSheetId="5">CF!#REF!</definedName>
    <definedName name="\f">PL!#REF!</definedName>
    <definedName name="_Regression_Int" localSheetId="1" hidden="1">1</definedName>
    <definedName name="_Regression_Int" localSheetId="5" hidden="1">1</definedName>
    <definedName name="_Regression_Int" localSheetId="2" hidden="1">1</definedName>
    <definedName name="_xlnm.Print_Area" localSheetId="1">BS!$A$1:$L$104</definedName>
    <definedName name="_xlnm.Print_Area" localSheetId="5">CF!$A$1:$K$93</definedName>
    <definedName name="_xlnm.Print_Area" localSheetId="3">Conso!$A$1:$Q$27</definedName>
    <definedName name="_xlnm.Print_Area" localSheetId="2">PL!$A$1:$K$129</definedName>
    <definedName name="_xlnm.Print_Area" localSheetId="4">'The Company Only'!$A$1:$N$25</definedName>
    <definedName name="Print_Area_MI" localSheetId="1">BS!$A$84:$K$99</definedName>
    <definedName name="Print_Area_MI" localSheetId="5">CF!#REF!</definedName>
    <definedName name="Print_Area_MI" localSheetId="2">PL!#REF!</definedName>
    <definedName name="Print_Area_MI">PL!#REF!</definedName>
    <definedName name="Z_295C003C_67E1_4816_BDAC_D24281FAF0C2_.wvu.PrintArea" localSheetId="1" hidden="1">BS!$A$1:$K$104</definedName>
    <definedName name="Z_295C003C_67E1_4816_BDAC_D24281FAF0C2_.wvu.PrintArea" localSheetId="5" hidden="1">CF!$A$1:$K$95</definedName>
    <definedName name="Z_295C003C_67E1_4816_BDAC_D24281FAF0C2_.wvu.PrintArea" localSheetId="2" hidden="1">PL!$A$62:$K$132</definedName>
    <definedName name="Z_295C003C_67E1_4816_BDAC_D24281FAF0C2_.wvu.PrintArea" localSheetId="4" hidden="1">'The Company Only'!$A$2:$L$24</definedName>
    <definedName name="Z_38040533_741E_44A0_BFF7_21E1B6FEE47A_.wvu.PrintArea" localSheetId="1" hidden="1">BS!$A$1:$K$104</definedName>
    <definedName name="Z_38040533_741E_44A0_BFF7_21E1B6FEE47A_.wvu.PrintArea" localSheetId="5" hidden="1">CF!$A$1:$K$95</definedName>
    <definedName name="Z_38040533_741E_44A0_BFF7_21E1B6FEE47A_.wvu.PrintArea" localSheetId="2" hidden="1">PL!$A$62:$K$132</definedName>
    <definedName name="Z_38040533_741E_44A0_BFF7_21E1B6FEE47A_.wvu.PrintArea" localSheetId="4" hidden="1">'The Company Only'!$A$2:$L$24</definedName>
    <definedName name="Z_5314B250_63AF_48E8_BD35_C614B37687CD_.wvu.PrintArea" localSheetId="1" hidden="1">BS!$A$1:$K$104</definedName>
    <definedName name="Z_5314B250_63AF_48E8_BD35_C614B37687CD_.wvu.PrintArea" localSheetId="5" hidden="1">CF!$A$1:$K$95</definedName>
    <definedName name="Z_5314B250_63AF_48E8_BD35_C614B37687CD_.wvu.PrintArea" localSheetId="2" hidden="1">PL!$A$62:$K$132</definedName>
    <definedName name="Z_5314B250_63AF_48E8_BD35_C614B37687CD_.wvu.PrintArea" localSheetId="4" hidden="1">'The Company Only'!$A$2:$L$24</definedName>
    <definedName name="Z_939AE388_0C89_4420_8E11_842DDF7990F5_.wvu.PrintArea" localSheetId="1" hidden="1">BS!$A$1:$K$104</definedName>
    <definedName name="Z_939AE388_0C89_4420_8E11_842DDF7990F5_.wvu.PrintArea" localSheetId="5" hidden="1">CF!$A$1:$K$95</definedName>
    <definedName name="Z_939AE388_0C89_4420_8E11_842DDF7990F5_.wvu.PrintArea" localSheetId="2" hidden="1">PL!$A$62:$K$132</definedName>
    <definedName name="Z_939AE388_0C89_4420_8E11_842DDF7990F5_.wvu.PrintArea" localSheetId="4" hidden="1">'The Company Only'!$A$2:$L$24</definedName>
    <definedName name="Z_E2AC6506_728D_4525_9226_8297C2D52D3E_.wvu.PrintArea" localSheetId="1" hidden="1">BS!$A$1:$K$104</definedName>
    <definedName name="Z_E2AC6506_728D_4525_9226_8297C2D52D3E_.wvu.PrintArea" localSheetId="5" hidden="1">CF!$A$1:$J$95</definedName>
    <definedName name="Z_E2AC6506_728D_4525_9226_8297C2D52D3E_.wvu.PrintArea" localSheetId="2" hidden="1">PL!$A$62:$J$132</definedName>
    <definedName name="Z_E2AC6506_728D_4525_9226_8297C2D52D3E_.wvu.PrintArea" localSheetId="4" hidden="1">'The Company Only'!$A$2:$L$24</definedName>
  </definedNames>
  <calcPr calcId="191029"/>
  <customWorkbookViews>
    <customWorkbookView name="Daughtrat.Wongsangth - Personal View" guid="{939AE388-0C89-4420-8E11-842DDF7990F5}" mergeInterval="0" personalView="1" maximized="1" xWindow="1" yWindow="1" windowWidth="1436" windowHeight="656" tabRatio="590" activeSheetId="2"/>
    <customWorkbookView name="Wanwimon.Unanuya - Personal View" guid="{E2AC6506-728D-4525-9226-8297C2D52D3E}" mergeInterval="0" personalView="1" maximized="1" xWindow="1" yWindow="1" windowWidth="1436" windowHeight="652" tabRatio="590" activeSheetId="2"/>
    <customWorkbookView name="Wantana.Sangyangam - Personal View" guid="{5314B250-63AF-48E8-BD35-C614B37687CD}" mergeInterval="0" personalView="1" maximized="1" xWindow="1" yWindow="1" windowWidth="1276" windowHeight="582" tabRatio="590" activeSheetId="4"/>
    <customWorkbookView name="Ernst &amp; Young - Personal View" guid="{38040533-741E-44A0-BFF7-21E1B6FEE47A}" mergeInterval="0" personalView="1" maximized="1" xWindow="1" yWindow="1" windowWidth="1436" windowHeight="656" tabRatio="590" activeSheetId="2"/>
    <customWorkbookView name="Danita.Methasiraroj - Personal View" guid="{295C003C-67E1-4816-BDAC-D24281FAF0C2}" mergeInterval="0" personalView="1" maximized="1" xWindow="1" yWindow="1" windowWidth="1436" windowHeight="682" tabRatio="590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6" l="1"/>
  <c r="M19" i="3"/>
  <c r="J9" i="6"/>
  <c r="F9" i="6"/>
  <c r="J83" i="6" l="1"/>
  <c r="J71" i="6"/>
  <c r="F83" i="6"/>
  <c r="F71" i="6"/>
  <c r="J31" i="6"/>
  <c r="J41" i="6" s="1"/>
  <c r="J45" i="6" s="1"/>
  <c r="F31" i="6"/>
  <c r="F41" i="6" s="1"/>
  <c r="F45" i="6" s="1"/>
  <c r="N15" i="4"/>
  <c r="M14" i="4"/>
  <c r="K13" i="4"/>
  <c r="K15" i="4" s="1"/>
  <c r="I13" i="4"/>
  <c r="I15" i="4" s="1"/>
  <c r="G13" i="4"/>
  <c r="G15" i="4" s="1"/>
  <c r="E13" i="4"/>
  <c r="E15" i="4" s="1"/>
  <c r="M12" i="4"/>
  <c r="M11" i="4"/>
  <c r="M13" i="4" s="1"/>
  <c r="M15" i="4" s="1"/>
  <c r="M10" i="4"/>
  <c r="O20" i="3"/>
  <c r="O22" i="3" s="1"/>
  <c r="O24" i="3" s="1"/>
  <c r="I17" i="3"/>
  <c r="G17" i="3"/>
  <c r="E17" i="3"/>
  <c r="M16" i="3"/>
  <c r="Q16" i="3" s="1"/>
  <c r="I15" i="3"/>
  <c r="G15" i="3"/>
  <c r="E15" i="3"/>
  <c r="P14" i="3"/>
  <c r="M14" i="3"/>
  <c r="Q14" i="3" s="1"/>
  <c r="O15" i="3"/>
  <c r="O17" i="3" s="1"/>
  <c r="K15" i="3"/>
  <c r="K17" i="3" s="1"/>
  <c r="M12" i="3"/>
  <c r="Q12" i="3" s="1"/>
  <c r="J119" i="2"/>
  <c r="J114" i="2"/>
  <c r="J125" i="2" s="1"/>
  <c r="F121" i="2"/>
  <c r="F119" i="2"/>
  <c r="F116" i="2"/>
  <c r="F114" i="2"/>
  <c r="F125" i="2" s="1"/>
  <c r="J100" i="2"/>
  <c r="J101" i="2" s="1"/>
  <c r="J85" i="2"/>
  <c r="J78" i="2"/>
  <c r="J86" i="2" s="1"/>
  <c r="J88" i="2" s="1"/>
  <c r="J90" i="2" s="1"/>
  <c r="J92" i="2" s="1"/>
  <c r="J103" i="2" s="1"/>
  <c r="F100" i="2"/>
  <c r="F101" i="2" s="1"/>
  <c r="F86" i="2"/>
  <c r="F88" i="2" s="1"/>
  <c r="F90" i="2" s="1"/>
  <c r="F92" i="2" s="1"/>
  <c r="F103" i="2" s="1"/>
  <c r="F85" i="2"/>
  <c r="F78" i="2"/>
  <c r="J51" i="2"/>
  <c r="J46" i="2"/>
  <c r="J57" i="2" s="1"/>
  <c r="F53" i="2"/>
  <c r="F51" i="2"/>
  <c r="F48" i="2"/>
  <c r="F46" i="2"/>
  <c r="F57" i="2" s="1"/>
  <c r="J23" i="2"/>
  <c r="J16" i="2"/>
  <c r="J24" i="2" s="1"/>
  <c r="J26" i="2" s="1"/>
  <c r="J28" i="2" s="1"/>
  <c r="J30" i="2" s="1"/>
  <c r="J35" i="2" s="1"/>
  <c r="F23" i="2"/>
  <c r="F16" i="2"/>
  <c r="F24" i="2" s="1"/>
  <c r="F26" i="2" s="1"/>
  <c r="F28" i="2" s="1"/>
  <c r="F30" i="2" s="1"/>
  <c r="F35" i="2" s="1"/>
  <c r="H83" i="6"/>
  <c r="D83" i="6"/>
  <c r="H71" i="6"/>
  <c r="D71" i="6"/>
  <c r="N28" i="4"/>
  <c r="L28" i="4"/>
  <c r="J28" i="4"/>
  <c r="H28" i="4"/>
  <c r="F28" i="4"/>
  <c r="N22" i="4"/>
  <c r="I22" i="4"/>
  <c r="G22" i="4"/>
  <c r="E22" i="4"/>
  <c r="M21" i="4"/>
  <c r="I20" i="4"/>
  <c r="G20" i="4"/>
  <c r="E20" i="4"/>
  <c r="M17" i="4"/>
  <c r="I24" i="3"/>
  <c r="G24" i="3"/>
  <c r="E24" i="3"/>
  <c r="M23" i="3"/>
  <c r="Q23" i="3" s="1"/>
  <c r="I22" i="3"/>
  <c r="G22" i="3"/>
  <c r="E22" i="3"/>
  <c r="P21" i="3"/>
  <c r="Q19" i="3"/>
  <c r="H100" i="2"/>
  <c r="H101" i="2" s="1"/>
  <c r="K19" i="4" s="1"/>
  <c r="M19" i="4" s="1"/>
  <c r="D100" i="2"/>
  <c r="D101" i="2" s="1"/>
  <c r="K21" i="3" s="1"/>
  <c r="M21" i="3" s="1"/>
  <c r="Q21" i="3" s="1"/>
  <c r="H85" i="2"/>
  <c r="D85" i="2"/>
  <c r="H78" i="2"/>
  <c r="D78" i="2"/>
  <c r="H23" i="2"/>
  <c r="D23" i="2"/>
  <c r="H16" i="2"/>
  <c r="D16" i="2"/>
  <c r="F84" i="6" l="1"/>
  <c r="F86" i="6" s="1"/>
  <c r="J84" i="6"/>
  <c r="J86" i="6" s="1"/>
  <c r="M13" i="3"/>
  <c r="H86" i="2"/>
  <c r="H88" i="2" s="1"/>
  <c r="H90" i="2" s="1"/>
  <c r="D86" i="2"/>
  <c r="D88" i="2" s="1"/>
  <c r="D90" i="2" s="1"/>
  <c r="D24" i="2"/>
  <c r="D26" i="2" s="1"/>
  <c r="D28" i="2" s="1"/>
  <c r="D30" i="2" s="1"/>
  <c r="D35" i="2" s="1"/>
  <c r="H24" i="2"/>
  <c r="H26" i="2" s="1"/>
  <c r="H28" i="2" s="1"/>
  <c r="H30" i="2" s="1"/>
  <c r="H35" i="2" s="1"/>
  <c r="H92" i="2" l="1"/>
  <c r="H103" i="2" s="1"/>
  <c r="H119" i="2" s="1"/>
  <c r="H9" i="6"/>
  <c r="H31" i="6" s="1"/>
  <c r="H41" i="6" s="1"/>
  <c r="H45" i="6" s="1"/>
  <c r="H84" i="6" s="1"/>
  <c r="H86" i="6" s="1"/>
  <c r="H87" i="6" s="1"/>
  <c r="D92" i="2"/>
  <c r="D9" i="6"/>
  <c r="D41" i="6" s="1"/>
  <c r="D45" i="6" s="1"/>
  <c r="D84" i="6" s="1"/>
  <c r="D86" i="6" s="1"/>
  <c r="D87" i="6" s="1"/>
  <c r="Q13" i="3"/>
  <c r="Q15" i="3" s="1"/>
  <c r="Q17" i="3" s="1"/>
  <c r="M15" i="3"/>
  <c r="M17" i="3" s="1"/>
  <c r="D53" i="2"/>
  <c r="D51" i="2" s="1"/>
  <c r="D48" i="2"/>
  <c r="D46" i="2" s="1"/>
  <c r="D57" i="2" s="1"/>
  <c r="H46" i="2"/>
  <c r="H57" i="2" s="1"/>
  <c r="H51" i="2"/>
  <c r="H114" i="2" l="1"/>
  <c r="H125" i="2"/>
  <c r="K18" i="4"/>
  <c r="D103" i="2"/>
  <c r="D121" i="2" s="1"/>
  <c r="D119" i="2" s="1"/>
  <c r="D116" i="2"/>
  <c r="D114" i="2" s="1"/>
  <c r="I67" i="5"/>
  <c r="G67" i="5"/>
  <c r="E67" i="5"/>
  <c r="K20" i="4" l="1"/>
  <c r="K22" i="4" s="1"/>
  <c r="M18" i="4"/>
  <c r="M20" i="4" s="1"/>
  <c r="M22" i="4" s="1"/>
  <c r="D125" i="2"/>
  <c r="K20" i="3"/>
  <c r="I21" i="5"/>
  <c r="G21" i="5"/>
  <c r="E21" i="5"/>
  <c r="E60" i="5"/>
  <c r="G60" i="5"/>
  <c r="I60" i="5"/>
  <c r="K60" i="5"/>
  <c r="K67" i="5"/>
  <c r="K93" i="5"/>
  <c r="K92" i="5"/>
  <c r="K90" i="5"/>
  <c r="K89" i="5"/>
  <c r="G95" i="5"/>
  <c r="G93" i="5"/>
  <c r="G92" i="5"/>
  <c r="G90" i="5"/>
  <c r="G89" i="5"/>
  <c r="E33" i="5"/>
  <c r="I33" i="5"/>
  <c r="K33" i="5"/>
  <c r="G33" i="5"/>
  <c r="K21" i="5"/>
  <c r="K22" i="3" l="1"/>
  <c r="K24" i="3" s="1"/>
  <c r="M20" i="3"/>
  <c r="E90" i="5"/>
  <c r="E89" i="5"/>
  <c r="I90" i="5"/>
  <c r="I92" i="5"/>
  <c r="E34" i="5"/>
  <c r="K34" i="5"/>
  <c r="E92" i="5"/>
  <c r="K68" i="5"/>
  <c r="I89" i="5"/>
  <c r="G68" i="5"/>
  <c r="I68" i="5"/>
  <c r="G34" i="5"/>
  <c r="E95" i="5"/>
  <c r="K94" i="5"/>
  <c r="K96" i="5" s="1"/>
  <c r="G94" i="5"/>
  <c r="G96" i="5" s="1"/>
  <c r="E68" i="5"/>
  <c r="I34" i="5"/>
  <c r="Q20" i="3" l="1"/>
  <c r="Q22" i="3" s="1"/>
  <c r="Q24" i="3" s="1"/>
  <c r="M22" i="3"/>
  <c r="M24" i="3" s="1"/>
  <c r="K97" i="5"/>
  <c r="K98" i="5" s="1"/>
  <c r="G97" i="5"/>
  <c r="G98" i="5" s="1"/>
  <c r="E93" i="5" l="1"/>
  <c r="E94" i="5" s="1"/>
  <c r="E96" i="5" s="1"/>
  <c r="E97" i="5" s="1"/>
  <c r="E98" i="5" s="1"/>
  <c r="I93" i="5" l="1"/>
  <c r="I94" i="5" s="1"/>
  <c r="I96" i="5" s="1"/>
  <c r="I97" i="5" s="1"/>
  <c r="I98" i="5" s="1"/>
</calcChain>
</file>

<file path=xl/sharedStrings.xml><?xml version="1.0" encoding="utf-8"?>
<sst xmlns="http://schemas.openxmlformats.org/spreadsheetml/2006/main" count="402" uniqueCount="229">
  <si>
    <t>Note</t>
  </si>
  <si>
    <t>The accompanying notes are an integral part of the financial statements.</t>
  </si>
  <si>
    <t>share capital</t>
  </si>
  <si>
    <t>Total</t>
  </si>
  <si>
    <t>Unappropriated</t>
  </si>
  <si>
    <t>Retained earnings</t>
  </si>
  <si>
    <t>statutory reserve</t>
  </si>
  <si>
    <t>Appropriated -</t>
  </si>
  <si>
    <t>Consolidated financial statements</t>
  </si>
  <si>
    <t>Separate financial statements</t>
  </si>
  <si>
    <t>Directors</t>
  </si>
  <si>
    <t>Cash and cash equivalents</t>
  </si>
  <si>
    <t>Other non-current assets</t>
  </si>
  <si>
    <t xml:space="preserve">   Other non-current assets</t>
  </si>
  <si>
    <t>Interest receivable - related parties</t>
  </si>
  <si>
    <t>Short-term loans to related parties</t>
  </si>
  <si>
    <t>Short-term loans from related parties</t>
  </si>
  <si>
    <t>Current portion of debentures</t>
  </si>
  <si>
    <t>Unearned revenue</t>
  </si>
  <si>
    <t>Retention payable</t>
  </si>
  <si>
    <t>Share capital</t>
  </si>
  <si>
    <t xml:space="preserve">   Appropriated - statutory reserve</t>
  </si>
  <si>
    <t xml:space="preserve">   Unappropriated </t>
  </si>
  <si>
    <t>Other income</t>
  </si>
  <si>
    <t xml:space="preserve">   provided by (paid from) operating activities:</t>
  </si>
  <si>
    <t xml:space="preserve">   Depreciation </t>
  </si>
  <si>
    <t xml:space="preserve">   Inventories</t>
  </si>
  <si>
    <t xml:space="preserve">   Unearned revenue</t>
  </si>
  <si>
    <t>Cash received from long-term loans</t>
  </si>
  <si>
    <t>Assets</t>
  </si>
  <si>
    <t>Current assets</t>
  </si>
  <si>
    <t>Total current assets</t>
  </si>
  <si>
    <t>Non-current assets</t>
  </si>
  <si>
    <t>Liabilities and shareholders'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</si>
  <si>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</si>
  <si>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</si>
  <si>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</si>
  <si>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</si>
  <si>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</si>
  <si>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</si>
  <si>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</si>
  <si>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</si>
  <si>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</si>
  <si>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</si>
  <si>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>Expenses</t>
  </si>
  <si>
    <t>Total expenses</t>
  </si>
  <si>
    <t>Selling expenses</t>
  </si>
  <si>
    <t>Administrative expenses</t>
  </si>
  <si>
    <t>Finance cost</t>
  </si>
  <si>
    <t>Cash flows from operating activities</t>
  </si>
  <si>
    <t>Cash flows from investing activities</t>
  </si>
  <si>
    <t>Cash received from short-term loans to related parties</t>
  </si>
  <si>
    <t>Cash paid for short-term loans to related parties</t>
  </si>
  <si>
    <t>Cash paid for purchases of equipment</t>
  </si>
  <si>
    <t>Cash flows from financing activities</t>
  </si>
  <si>
    <t xml:space="preserve">Supplemental cash flow information </t>
  </si>
  <si>
    <t>Total equity</t>
  </si>
  <si>
    <t>Service income</t>
  </si>
  <si>
    <t>Total non-current assets</t>
  </si>
  <si>
    <t>Total assets</t>
  </si>
  <si>
    <t xml:space="preserve">   Retention payable</t>
  </si>
  <si>
    <t>and paid-up</t>
  </si>
  <si>
    <t>Cash paid for purchases of intangible assets</t>
  </si>
  <si>
    <t>Cash received from issuance of debentures</t>
  </si>
  <si>
    <t>Debentures - net of current portion</t>
  </si>
  <si>
    <t xml:space="preserve">   Amortisation</t>
  </si>
  <si>
    <t xml:space="preserve">Goodwill </t>
  </si>
  <si>
    <t>Non-cash transactions from investing activities</t>
  </si>
  <si>
    <t>Inventories</t>
  </si>
  <si>
    <t>Deposits for construction materials</t>
  </si>
  <si>
    <t>Deposits for land</t>
  </si>
  <si>
    <t xml:space="preserve">Investments in subsidiaries </t>
  </si>
  <si>
    <t>Property, plant and equipment</t>
  </si>
  <si>
    <t>Investment properties</t>
  </si>
  <si>
    <t>Accrued expenses</t>
  </si>
  <si>
    <t>Accrued interest expenses</t>
  </si>
  <si>
    <t>Equity attributable to owners of the Company</t>
  </si>
  <si>
    <t>Non-controlling interests of the subsidiaries</t>
  </si>
  <si>
    <t>Interest income</t>
  </si>
  <si>
    <t>Dividend income</t>
  </si>
  <si>
    <t>Other comprehensive income:</t>
  </si>
  <si>
    <t>Equity holders of the Company</t>
  </si>
  <si>
    <t>Total comprehensive income attributable to:</t>
  </si>
  <si>
    <t>Earnings per share</t>
  </si>
  <si>
    <t xml:space="preserve">Basic earnings per share </t>
  </si>
  <si>
    <t>Profit before tax</t>
  </si>
  <si>
    <t>Operating liabilities increase (decrease)</t>
  </si>
  <si>
    <t xml:space="preserve">Dividend received </t>
  </si>
  <si>
    <t>Equity attributable</t>
  </si>
  <si>
    <t xml:space="preserve">Issued </t>
  </si>
  <si>
    <t>to non-controlling</t>
  </si>
  <si>
    <t>of the Company</t>
  </si>
  <si>
    <t>Issued and paid up</t>
  </si>
  <si>
    <t>interests of the</t>
  </si>
  <si>
    <t>subsidiaries</t>
  </si>
  <si>
    <t>Adjustments to reconcile profit before tax to net cash</t>
  </si>
  <si>
    <t xml:space="preserve">Share premium </t>
  </si>
  <si>
    <t xml:space="preserve">Intangible assets </t>
  </si>
  <si>
    <t>to owners</t>
  </si>
  <si>
    <t>attributable</t>
  </si>
  <si>
    <t>shareholders'</t>
  </si>
  <si>
    <t>Profit before finance cost and income tax expenses</t>
  </si>
  <si>
    <t>Profit before income tax expenses</t>
  </si>
  <si>
    <t>Income tax expenses</t>
  </si>
  <si>
    <t>Profit or loss:</t>
  </si>
  <si>
    <t>Operating assets (increase) decrease</t>
  </si>
  <si>
    <t>AP (Thailand) Public Company Limited and its subsidiaries</t>
  </si>
  <si>
    <t>Deferred tax assets</t>
  </si>
  <si>
    <t>Income tax payable</t>
  </si>
  <si>
    <t>equity</t>
  </si>
  <si>
    <t>shareholders' equity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</si>
  <si>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</si>
  <si>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</si>
  <si>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</si>
  <si>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</si>
  <si>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 xml:space="preserve">Statements of changes in shareholders' equity </t>
  </si>
  <si>
    <t>Statements of changes in shareholders' equity (continued)</t>
  </si>
  <si>
    <t>Cash flow statements</t>
  </si>
  <si>
    <t>Cash flow statements (continued)</t>
  </si>
  <si>
    <t>Management income</t>
  </si>
  <si>
    <t xml:space="preserve">   Cash paid for long-term employee benefits</t>
  </si>
  <si>
    <t>Accrued interest expenses - related parties</t>
  </si>
  <si>
    <t>(Unit: Thousand Baht)</t>
  </si>
  <si>
    <t>(Unit: Thousand Baht, except earnings per share expressed in Baht)</t>
  </si>
  <si>
    <t>(Unaudited but reviewed)</t>
  </si>
  <si>
    <t>Profit for the period</t>
  </si>
  <si>
    <t>Other comprehensive income for the period</t>
  </si>
  <si>
    <t>Total comprehensive income for the period</t>
  </si>
  <si>
    <t>Cash and cash equivalents at beginning of period</t>
  </si>
  <si>
    <t>(Unaudited</t>
  </si>
  <si>
    <t>(Audited)</t>
  </si>
  <si>
    <t>but reviewed)</t>
  </si>
  <si>
    <t xml:space="preserve">Cost of sales </t>
  </si>
  <si>
    <t>Cost of services</t>
  </si>
  <si>
    <t xml:space="preserve">   Dividend income</t>
  </si>
  <si>
    <t xml:space="preserve">      (Thousand shares)</t>
  </si>
  <si>
    <t xml:space="preserve">   Weighted average number of ordinary shares </t>
  </si>
  <si>
    <t>Cash paid for repayment of debentures</t>
  </si>
  <si>
    <t xml:space="preserve">Land and cost of project held for development </t>
  </si>
  <si>
    <t>Revenues from sales of real estate</t>
  </si>
  <si>
    <t>Cash paid for short-term loans from related parties</t>
  </si>
  <si>
    <t>Accrued expenses related to the projects</t>
  </si>
  <si>
    <t>Cash received from disposals of assets</t>
  </si>
  <si>
    <t>Cash paid for repayment of long-term loans</t>
  </si>
  <si>
    <t>Other expenses</t>
  </si>
  <si>
    <t xml:space="preserve">Assets recognised from the costs
</t>
  </si>
  <si>
    <t xml:space="preserve">  to obtain contracts with customers</t>
  </si>
  <si>
    <t>Other current assets</t>
  </si>
  <si>
    <t>Liabilities and shareholders' equity(continued)</t>
  </si>
  <si>
    <t xml:space="preserve">   Other current assets</t>
  </si>
  <si>
    <t>Cash paid for repayment of short-term loans</t>
  </si>
  <si>
    <t>Current portion of lease liabilities</t>
  </si>
  <si>
    <t>Lease liabilities - net of current portion</t>
  </si>
  <si>
    <t xml:space="preserve">   operating assets and liabilities</t>
  </si>
  <si>
    <t>Cash paid for lease liabilities</t>
  </si>
  <si>
    <t>Cash received from interest</t>
  </si>
  <si>
    <r>
      <t>Right-of-use assets</t>
    </r>
    <r>
      <rPr>
        <sz val="10"/>
        <color indexed="10"/>
        <rFont val="Arial"/>
        <family val="2"/>
      </rPr>
      <t xml:space="preserve"> </t>
    </r>
  </si>
  <si>
    <t xml:space="preserve">   Profit attributable to equity holders of the Company (Baht)</t>
  </si>
  <si>
    <t xml:space="preserve">Operating profit </t>
  </si>
  <si>
    <t>Share of profit from investment in joint venture</t>
  </si>
  <si>
    <t>Investment in joint venture</t>
  </si>
  <si>
    <t>Short-term loans</t>
  </si>
  <si>
    <t>Cash received from short-term loans</t>
  </si>
  <si>
    <t xml:space="preserve">   Increase in right-of-use assets from lease agreements</t>
  </si>
  <si>
    <t>Net increase (decrease) in cash and cash equivalents</t>
  </si>
  <si>
    <t xml:space="preserve">Cash and cash equivalents at end of period </t>
  </si>
  <si>
    <t>Profit or loss attributable to:</t>
  </si>
  <si>
    <t>Share premium</t>
  </si>
  <si>
    <t xml:space="preserve">   Registered</t>
  </si>
  <si>
    <t xml:space="preserve">      3,145,912,151 ordinary shares of Baht 1 each</t>
  </si>
  <si>
    <t xml:space="preserve">   Issued and fully paid up</t>
  </si>
  <si>
    <t xml:space="preserve">      3,145,899,495 ordinary shares of Baht 1 each</t>
  </si>
  <si>
    <t xml:space="preserve">Balance as at 1 January 2024 </t>
  </si>
  <si>
    <t xml:space="preserve">Other comprehensive income not to be reclassified </t>
  </si>
  <si>
    <t xml:space="preserve">   to profit or loss in subsequent periods</t>
  </si>
  <si>
    <t>Other comprehensive income not to be reclassified</t>
  </si>
  <si>
    <t xml:space="preserve">   to profit or loss in subsequent periods - net of income tax</t>
  </si>
  <si>
    <t xml:space="preserve">Less: Income tax effect </t>
  </si>
  <si>
    <t>Long-term loans - net of current portion</t>
  </si>
  <si>
    <t>Current portion of long-term loans</t>
  </si>
  <si>
    <t>Net cash from (used in) investing activities</t>
  </si>
  <si>
    <t xml:space="preserve">   Finance income</t>
  </si>
  <si>
    <t xml:space="preserve">   Finance cost</t>
  </si>
  <si>
    <t xml:space="preserve">   Interest paid</t>
  </si>
  <si>
    <t xml:space="preserve">   Income tax paid</t>
  </si>
  <si>
    <t>Cash paid for investments in subsidiaries</t>
  </si>
  <si>
    <t xml:space="preserve">   Share profit from investment in joint venture</t>
  </si>
  <si>
    <t>Profit from operating activities before changes in</t>
  </si>
  <si>
    <t>31 December 2024</t>
  </si>
  <si>
    <t>Trade and other current receivables</t>
  </si>
  <si>
    <t>Non-current provision for employee benefits</t>
  </si>
  <si>
    <t>Trade and other current payables</t>
  </si>
  <si>
    <t>Dividend paid</t>
  </si>
  <si>
    <t>Cash received from short-term loans from related parties</t>
  </si>
  <si>
    <t>Dividend payment</t>
  </si>
  <si>
    <t xml:space="preserve">   Transfer inventories to investment properties</t>
  </si>
  <si>
    <t xml:space="preserve">      held for development</t>
  </si>
  <si>
    <t>As at 30 September 2025</t>
  </si>
  <si>
    <t>30 September 2025</t>
  </si>
  <si>
    <t>Balance as at 30 September 2024</t>
  </si>
  <si>
    <t xml:space="preserve"> Net cash from (used in) operating activities</t>
  </si>
  <si>
    <t>Cash received (paid) from sales of investments</t>
  </si>
  <si>
    <t xml:space="preserve">   in subsidiaries</t>
  </si>
  <si>
    <t>Cash received from the return on investment</t>
  </si>
  <si>
    <t xml:space="preserve">   in the dissolved subsidiary</t>
  </si>
  <si>
    <t>For the three-month period ended 30 September 2025</t>
  </si>
  <si>
    <t>For the nine-month period ended 30 September 2025</t>
  </si>
  <si>
    <t>Balance as at 30 September 2025</t>
  </si>
  <si>
    <t>Balance as at 1 January 2025</t>
  </si>
  <si>
    <t>2, 6</t>
  </si>
  <si>
    <t>Remeasurement gain on defined benefit plans</t>
  </si>
  <si>
    <t xml:space="preserve">   Loss (gain) from disposals of land and cost of project </t>
  </si>
  <si>
    <t xml:space="preserve">   Allowance for impairment of intangible assets (reversal)</t>
  </si>
  <si>
    <t xml:space="preserve">   Reversal of allowance for impairment of land </t>
  </si>
  <si>
    <t xml:space="preserve">   Gain from sales of and return on investments</t>
  </si>
  <si>
    <t xml:space="preserve">   Non-current provision for employee benefits </t>
  </si>
  <si>
    <t xml:space="preserve">   Trade and other current receivables </t>
  </si>
  <si>
    <t xml:space="preserve">   Trade and other current payables and accrued expenses</t>
  </si>
  <si>
    <t xml:space="preserve">Cash received from disposals of land and cost of project </t>
  </si>
  <si>
    <t xml:space="preserve">   held for development  </t>
  </si>
  <si>
    <t xml:space="preserve"> </t>
  </si>
  <si>
    <t xml:space="preserve">   Allowance for expected credit losses </t>
  </si>
  <si>
    <t xml:space="preserve">   Reversal of allowance for impairment of property, plant </t>
  </si>
  <si>
    <t xml:space="preserve">       held for deveopment</t>
  </si>
  <si>
    <t xml:space="preserve">   Gain from purchases of investments in subsidiaries</t>
  </si>
  <si>
    <t>Net cash used in financing activities</t>
  </si>
  <si>
    <t xml:space="preserve">      and equipment</t>
  </si>
  <si>
    <t xml:space="preserve">   Gain from disposals/write-off of assets</t>
  </si>
  <si>
    <t>Cash from operating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</si>
</sst>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0.00_)"/>
    <numFmt numFmtId="166" formatCode="dd\-mmm\-yy_)"/>
    <numFmt numFmtId="167" formatCode="#,##0.00\ &quot;F&quot;;\-#,##0.00\ &quot;F&quot;"/>
    <numFmt numFmtId="168" formatCode="_(* #,##0_);_(* \(#,##0\);_(* &quot;-&quot;??_);_(@_)"/>
    <numFmt numFmtId="169" formatCode="_(* #,##0.00_);_(* \(#,##0.00\);_(* &quot;-&quot;_);_(@_)"/>
    <numFmt numFmtId="170" formatCode="_(* #,##0.000_);_(* \(#,##0.000\);_(* &quot;-&quot;_);_(@_)"/>
    <numFmt numFmtId="171" formatCode="_([$€-2]\ * #,##0.00_);_([$€-2]\ * \(#,##0.00\);_([$€-2]\ * &quot;-&quot;??_);_(@_)"/>
  </numFmts>
  <fonts count="15" x14ac:knownFonts="1">
    <font>
      <sz val="14"/>
      <name val="CordiaUPC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1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39" fontId="0" fillId="0" borderId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3" fillId="0" borderId="0"/>
    <xf numFmtId="166" fontId="3" fillId="0" borderId="0"/>
    <xf numFmtId="164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5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9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0">
    <xf numFmtId="39" fontId="0" fillId="0" borderId="0" xfId="0"/>
    <xf numFmtId="41" fontId="2" fillId="0" borderId="0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>
      <alignment horizontal="right"/>
    </xf>
    <xf numFmtId="168" fontId="2" fillId="0" borderId="0" xfId="1" applyNumberFormat="1" applyFont="1" applyFill="1" applyBorder="1" applyAlignment="1">
      <alignment horizontal="center"/>
    </xf>
    <xf numFmtId="40" fontId="8" fillId="0" borderId="0" xfId="1" applyFont="1" applyFill="1" applyAlignment="1" applyProtection="1"/>
    <xf numFmtId="0" fontId="2" fillId="0" borderId="0" xfId="1" quotePrefix="1" applyNumberFormat="1" applyFont="1" applyFill="1" applyAlignment="1" applyProtection="1">
      <alignment horizontal="center"/>
    </xf>
    <xf numFmtId="41" fontId="2" fillId="0" borderId="0" xfId="1" applyNumberFormat="1" applyFont="1" applyFill="1" applyAlignment="1">
      <alignment horizontal="right"/>
    </xf>
    <xf numFmtId="41" fontId="2" fillId="0" borderId="3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/>
    <xf numFmtId="41" fontId="2" fillId="0" borderId="3" xfId="1" applyNumberFormat="1" applyFont="1" applyFill="1" applyBorder="1" applyAlignment="1">
      <alignment horizontal="right"/>
    </xf>
    <xf numFmtId="41" fontId="2" fillId="0" borderId="4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0" fontId="9" fillId="0" borderId="0" xfId="1" quotePrefix="1" applyNumberFormat="1" applyFont="1" applyFill="1" applyBorder="1" applyAlignment="1" applyProtection="1">
      <alignment horizontal="center"/>
    </xf>
    <xf numFmtId="41" fontId="2" fillId="0" borderId="7" xfId="1" applyNumberFormat="1" applyFont="1" applyFill="1" applyBorder="1" applyAlignment="1">
      <alignment horizontal="center"/>
    </xf>
    <xf numFmtId="41" fontId="2" fillId="0" borderId="0" xfId="1" applyNumberFormat="1" applyFont="1" applyFill="1" applyBorder="1" applyAlignment="1" applyProtection="1"/>
    <xf numFmtId="169" fontId="10" fillId="0" borderId="0" xfId="1" applyNumberFormat="1" applyFont="1" applyFill="1" applyBorder="1" applyAlignment="1" applyProtection="1">
      <alignment horizontal="center"/>
    </xf>
    <xf numFmtId="169" fontId="2" fillId="0" borderId="0" xfId="1" applyNumberFormat="1" applyFont="1" applyFill="1" applyBorder="1" applyAlignment="1" applyProtection="1"/>
    <xf numFmtId="169" fontId="2" fillId="0" borderId="0" xfId="1" applyNumberFormat="1" applyFont="1" applyFill="1" applyBorder="1" applyAlignment="1" applyProtection="1">
      <alignment horizontal="center"/>
    </xf>
    <xf numFmtId="170" fontId="2" fillId="0" borderId="0" xfId="1" applyNumberFormat="1" applyFont="1" applyFill="1" applyBorder="1" applyAlignment="1" applyProtection="1"/>
    <xf numFmtId="41" fontId="2" fillId="0" borderId="7" xfId="1" applyNumberFormat="1" applyFont="1" applyFill="1" applyBorder="1" applyAlignment="1" applyProtection="1"/>
    <xf numFmtId="169" fontId="2" fillId="0" borderId="0" xfId="1" quotePrefix="1" applyNumberFormat="1" applyFont="1" applyFill="1" applyBorder="1" applyAlignment="1" applyProtection="1">
      <alignment horizontal="center"/>
    </xf>
    <xf numFmtId="169" fontId="2" fillId="0" borderId="0" xfId="1" applyNumberFormat="1" applyFont="1" applyFill="1" applyBorder="1" applyAlignment="1" applyProtection="1">
      <alignment horizontal="left"/>
    </xf>
    <xf numFmtId="41" fontId="2" fillId="0" borderId="4" xfId="1" applyNumberFormat="1" applyFont="1" applyFill="1" applyBorder="1" applyAlignment="1">
      <alignment horizontal="center"/>
    </xf>
    <xf numFmtId="41" fontId="2" fillId="0" borderId="0" xfId="3" applyNumberFormat="1" applyFont="1" applyFill="1" applyBorder="1" applyAlignment="1">
      <alignment horizontal="center"/>
    </xf>
    <xf numFmtId="41" fontId="2" fillId="0" borderId="0" xfId="3" applyNumberFormat="1" applyFont="1" applyFill="1" applyAlignment="1">
      <alignment horizontal="center"/>
    </xf>
    <xf numFmtId="41" fontId="2" fillId="0" borderId="3" xfId="3" applyNumberFormat="1" applyFont="1" applyFill="1" applyBorder="1" applyAlignment="1">
      <alignment horizontal="center"/>
    </xf>
    <xf numFmtId="41" fontId="2" fillId="0" borderId="0" xfId="2" applyNumberFormat="1" applyFont="1" applyFill="1" applyAlignment="1"/>
    <xf numFmtId="41" fontId="2" fillId="0" borderId="0" xfId="2" applyNumberFormat="1" applyFont="1" applyFill="1" applyAlignment="1">
      <alignment horizontal="right"/>
    </xf>
    <xf numFmtId="41" fontId="2" fillId="0" borderId="0" xfId="2" applyNumberFormat="1" applyFont="1" applyFill="1" applyBorder="1" applyAlignment="1">
      <alignment horizontal="center"/>
    </xf>
    <xf numFmtId="41" fontId="2" fillId="0" borderId="3" xfId="2" applyNumberFormat="1" applyFont="1" applyFill="1" applyBorder="1" applyAlignment="1">
      <alignment horizontal="center"/>
    </xf>
    <xf numFmtId="41" fontId="2" fillId="0" borderId="0" xfId="2" applyNumberFormat="1" applyFont="1" applyFill="1" applyBorder="1" applyAlignment="1"/>
    <xf numFmtId="41" fontId="2" fillId="0" borderId="0" xfId="2" applyNumberFormat="1" applyFont="1" applyFill="1" applyAlignment="1">
      <alignment horizontal="center"/>
    </xf>
    <xf numFmtId="41" fontId="2" fillId="0" borderId="3" xfId="2" applyNumberFormat="1" applyFont="1" applyFill="1" applyBorder="1" applyAlignment="1"/>
    <xf numFmtId="41" fontId="2" fillId="0" borderId="4" xfId="2" applyNumberFormat="1" applyFont="1" applyFill="1" applyBorder="1" applyAlignment="1"/>
    <xf numFmtId="41" fontId="2" fillId="0" borderId="7" xfId="2" applyNumberFormat="1" applyFont="1" applyFill="1" applyBorder="1" applyAlignment="1" applyProtection="1">
      <alignment horizontal="right"/>
    </xf>
    <xf numFmtId="41" fontId="2" fillId="0" borderId="6" xfId="2" applyNumberFormat="1" applyFont="1" applyFill="1" applyBorder="1" applyAlignment="1">
      <alignment horizontal="center"/>
    </xf>
    <xf numFmtId="41" fontId="2" fillId="0" borderId="0" xfId="2" applyNumberFormat="1" applyFont="1" applyFill="1" applyBorder="1" applyAlignment="1">
      <alignment horizontal="right"/>
    </xf>
    <xf numFmtId="41" fontId="2" fillId="0" borderId="3" xfId="2" applyNumberFormat="1" applyFont="1" applyFill="1" applyBorder="1" applyAlignment="1">
      <alignment horizontal="right"/>
    </xf>
    <xf numFmtId="41" fontId="2" fillId="0" borderId="4" xfId="2" applyNumberFormat="1" applyFont="1" applyFill="1" applyBorder="1" applyAlignment="1">
      <alignment horizontal="right"/>
    </xf>
    <xf numFmtId="41" fontId="2" fillId="0" borderId="0" xfId="3" applyNumberFormat="1" applyFont="1" applyFill="1" applyBorder="1" applyAlignment="1">
      <alignment horizontal="right"/>
    </xf>
    <xf numFmtId="41" fontId="2" fillId="0" borderId="6" xfId="2" applyNumberFormat="1" applyFont="1" applyFill="1" applyBorder="1" applyAlignment="1">
      <alignment horizontal="right"/>
    </xf>
    <xf numFmtId="40" fontId="8" fillId="0" borderId="0" xfId="1" applyFont="1" applyFill="1" applyAlignment="1" applyProtection="1">
      <alignment horizontal="left"/>
    </xf>
    <xf numFmtId="41" fontId="2" fillId="0" borderId="6" xfId="1" applyNumberFormat="1" applyFont="1" applyFill="1" applyBorder="1" applyAlignment="1">
      <alignment horizontal="center"/>
    </xf>
    <xf numFmtId="41" fontId="2" fillId="0" borderId="0" xfId="1" applyNumberFormat="1" applyFont="1" applyFill="1" applyAlignment="1">
      <alignment horizontal="center"/>
    </xf>
    <xf numFmtId="40" fontId="8" fillId="0" borderId="0" xfId="1" applyFont="1" applyFill="1" applyBorder="1" applyAlignment="1" applyProtection="1">
      <alignment horizontal="left"/>
    </xf>
    <xf numFmtId="40" fontId="8" fillId="0" borderId="0" xfId="1" applyFont="1" applyFill="1" applyBorder="1" applyAlignment="1" applyProtection="1"/>
    <xf numFmtId="39" fontId="2" fillId="0" borderId="0" xfId="0" quotePrefix="1" applyFont="1" applyAlignment="1">
      <alignment horizontal="right"/>
    </xf>
    <xf numFmtId="39" fontId="2" fillId="0" borderId="0" xfId="0" quotePrefix="1" applyFont="1" applyAlignment="1">
      <alignment horizontal="center"/>
    </xf>
    <xf numFmtId="39" fontId="2" fillId="0" borderId="0" xfId="0" applyFont="1" applyAlignment="1">
      <alignment horizontal="center"/>
    </xf>
    <xf numFmtId="39" fontId="9" fillId="0" borderId="0" xfId="0" applyFont="1" applyAlignment="1">
      <alignment horizontal="center"/>
    </xf>
    <xf numFmtId="41" fontId="2" fillId="0" borderId="0" xfId="0" applyNumberFormat="1" applyFont="1" applyAlignment="1">
      <alignment horizontal="right"/>
    </xf>
    <xf numFmtId="39" fontId="2" fillId="0" borderId="0" xfId="0" applyFont="1" applyAlignment="1">
      <alignment horizontal="left"/>
    </xf>
    <xf numFmtId="41" fontId="2" fillId="0" borderId="0" xfId="0" applyNumberFormat="1" applyFont="1" applyAlignment="1">
      <alignment horizontal="center"/>
    </xf>
    <xf numFmtId="39" fontId="2" fillId="0" borderId="0" xfId="0" quotePrefix="1" applyFont="1" applyAlignment="1">
      <alignment horizontal="left"/>
    </xf>
    <xf numFmtId="37" fontId="2" fillId="0" borderId="0" xfId="0" applyNumberFormat="1" applyFont="1" applyAlignment="1">
      <alignment horizontal="left"/>
    </xf>
    <xf numFmtId="41" fontId="2" fillId="0" borderId="0" xfId="0" applyNumberFormat="1" applyFont="1" applyAlignment="1">
      <alignment horizontal="left"/>
    </xf>
    <xf numFmtId="39" fontId="8" fillId="0" borderId="0" xfId="0" applyFont="1" applyAlignment="1">
      <alignment horizontal="left"/>
    </xf>
    <xf numFmtId="168" fontId="2" fillId="0" borderId="0" xfId="0" applyNumberFormat="1" applyFont="1" applyAlignment="1">
      <alignment horizontal="center"/>
    </xf>
    <xf numFmtId="37" fontId="10" fillId="0" borderId="0" xfId="0" quotePrefix="1" applyNumberFormat="1" applyFont="1" applyAlignment="1">
      <alignment horizontal="center"/>
    </xf>
    <xf numFmtId="0" fontId="10" fillId="0" borderId="0" xfId="0" quotePrefix="1" applyNumberFormat="1" applyFont="1" applyAlignment="1">
      <alignment horizontal="center"/>
    </xf>
    <xf numFmtId="41" fontId="10" fillId="0" borderId="0" xfId="0" applyNumberFormat="1" applyFont="1" applyAlignment="1">
      <alignment horizontal="center"/>
    </xf>
    <xf numFmtId="41" fontId="10" fillId="0" borderId="0" xfId="0" quotePrefix="1" applyNumberFormat="1" applyFont="1" applyAlignment="1">
      <alignment horizontal="center"/>
    </xf>
    <xf numFmtId="171" fontId="14" fillId="0" borderId="0" xfId="0" applyNumberFormat="1" applyFont="1" applyAlignment="1">
      <alignment horizontal="right"/>
    </xf>
    <xf numFmtId="41" fontId="14" fillId="0" borderId="0" xfId="0" applyNumberFormat="1" applyFont="1" applyAlignment="1">
      <alignment horizontal="right"/>
    </xf>
    <xf numFmtId="41" fontId="12" fillId="0" borderId="0" xfId="0" applyNumberFormat="1" applyFont="1" applyAlignment="1">
      <alignment horizontal="right"/>
    </xf>
    <xf numFmtId="41" fontId="12" fillId="0" borderId="6" xfId="0" applyNumberFormat="1" applyFont="1" applyBorder="1" applyAlignment="1">
      <alignment horizontal="right"/>
    </xf>
    <xf numFmtId="41" fontId="12" fillId="0" borderId="7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center"/>
    </xf>
    <xf numFmtId="49" fontId="2" fillId="0" borderId="6" xfId="0" quotePrefix="1" applyNumberFormat="1" applyFont="1" applyBorder="1" applyAlignment="1">
      <alignment horizontal="center"/>
    </xf>
    <xf numFmtId="49" fontId="9" fillId="0" borderId="0" xfId="0" applyNumberFormat="1" applyFont="1" applyAlignment="1">
      <alignment horizontal="right"/>
    </xf>
    <xf numFmtId="49" fontId="2" fillId="0" borderId="0" xfId="0" quotePrefix="1" applyNumberFormat="1" applyFont="1" applyAlignment="1">
      <alignment horizontal="center"/>
    </xf>
    <xf numFmtId="37" fontId="10" fillId="0" borderId="0" xfId="0" quotePrefix="1" applyNumberFormat="1" applyFont="1" applyAlignment="1">
      <alignment horizontal="left"/>
    </xf>
    <xf numFmtId="37" fontId="10" fillId="0" borderId="0" xfId="0" applyNumberFormat="1" applyFont="1" applyAlignment="1">
      <alignment horizontal="center"/>
    </xf>
    <xf numFmtId="41" fontId="10" fillId="0" borderId="0" xfId="0" quotePrefix="1" applyNumberFormat="1" applyFont="1" applyAlignment="1">
      <alignment horizontal="left"/>
    </xf>
    <xf numFmtId="168" fontId="2" fillId="0" borderId="0" xfId="0" quotePrefix="1" applyNumberFormat="1" applyFont="1" applyAlignment="1">
      <alignment horizontal="center"/>
    </xf>
    <xf numFmtId="37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168" fontId="2" fillId="0" borderId="0" xfId="0" quotePrefix="1" applyNumberFormat="1" applyFont="1" applyAlignment="1">
      <alignment horizontal="right"/>
    </xf>
    <xf numFmtId="0" fontId="8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centerContinuous"/>
    </xf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horizontal="center"/>
    </xf>
    <xf numFmtId="38" fontId="8" fillId="0" borderId="0" xfId="0" applyNumberFormat="1" applyFont="1" applyAlignment="1">
      <alignment horizontal="center"/>
    </xf>
    <xf numFmtId="38" fontId="2" fillId="0" borderId="8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41" fontId="2" fillId="0" borderId="9" xfId="0" applyNumberFormat="1" applyFont="1" applyBorder="1" applyAlignment="1">
      <alignment horizontal="center"/>
    </xf>
    <xf numFmtId="41" fontId="2" fillId="0" borderId="10" xfId="0" applyNumberFormat="1" applyFont="1" applyBorder="1" applyAlignment="1">
      <alignment horizontal="center"/>
    </xf>
    <xf numFmtId="41" fontId="2" fillId="0" borderId="8" xfId="0" applyNumberFormat="1" applyFont="1" applyBorder="1" applyAlignment="1">
      <alignment horizontal="center"/>
    </xf>
    <xf numFmtId="41" fontId="2" fillId="0" borderId="6" xfId="0" applyNumberFormat="1" applyFont="1" applyBorder="1" applyAlignment="1">
      <alignment horizontal="center"/>
    </xf>
    <xf numFmtId="41" fontId="2" fillId="0" borderId="7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37" fontId="8" fillId="0" borderId="0" xfId="0" applyNumberFormat="1" applyFont="1" applyAlignment="1">
      <alignment horizontal="left"/>
    </xf>
    <xf numFmtId="41" fontId="2" fillId="0" borderId="6" xfId="0" applyNumberFormat="1" applyFont="1" applyBorder="1" applyAlignment="1">
      <alignment horizontal="right"/>
    </xf>
    <xf numFmtId="39" fontId="2" fillId="0" borderId="0" xfId="0" applyFont="1"/>
    <xf numFmtId="37" fontId="2" fillId="0" borderId="0" xfId="0" applyNumberFormat="1" applyFont="1"/>
    <xf numFmtId="41" fontId="2" fillId="0" borderId="0" xfId="0" applyNumberFormat="1" applyFont="1"/>
    <xf numFmtId="37" fontId="8" fillId="0" borderId="0" xfId="0" applyNumberFormat="1" applyFont="1"/>
    <xf numFmtId="41" fontId="12" fillId="0" borderId="0" xfId="0" applyNumberFormat="1" applyFont="1"/>
    <xf numFmtId="168" fontId="2" fillId="0" borderId="0" xfId="0" applyNumberFormat="1" applyFont="1"/>
    <xf numFmtId="39" fontId="8" fillId="0" borderId="0" xfId="0" applyFont="1"/>
    <xf numFmtId="0" fontId="8" fillId="0" borderId="0" xfId="0" applyNumberFormat="1" applyFont="1"/>
    <xf numFmtId="0" fontId="2" fillId="0" borderId="0" xfId="0" applyNumberFormat="1" applyFont="1"/>
    <xf numFmtId="39" fontId="10" fillId="0" borderId="0" xfId="0" applyFont="1"/>
    <xf numFmtId="41" fontId="12" fillId="0" borderId="6" xfId="0" applyNumberFormat="1" applyFont="1" applyBorder="1"/>
    <xf numFmtId="41" fontId="10" fillId="0" borderId="0" xfId="0" quotePrefix="1" applyNumberFormat="1" applyFont="1"/>
    <xf numFmtId="38" fontId="2" fillId="0" borderId="0" xfId="0" applyNumberFormat="1" applyFont="1"/>
    <xf numFmtId="37" fontId="2" fillId="0" borderId="5" xfId="0" applyNumberFormat="1" applyFont="1" applyBorder="1"/>
    <xf numFmtId="170" fontId="2" fillId="0" borderId="7" xfId="1" applyNumberFormat="1" applyFont="1" applyFill="1" applyBorder="1" applyAlignment="1" applyProtection="1"/>
    <xf numFmtId="0" fontId="9" fillId="0" borderId="0" xfId="0" applyNumberFormat="1" applyFont="1" applyAlignment="1">
      <alignment horizontal="center"/>
    </xf>
    <xf numFmtId="39" fontId="2" fillId="0" borderId="0" xfId="0" quotePrefix="1" applyFont="1"/>
    <xf numFmtId="39" fontId="2" fillId="0" borderId="0" xfId="0" applyFont="1" applyAlignment="1">
      <alignment horizontal="right"/>
    </xf>
    <xf numFmtId="41" fontId="2" fillId="0" borderId="0" xfId="0" quotePrefix="1" applyNumberFormat="1" applyFont="1" applyAlignment="1">
      <alignment horizontal="left"/>
    </xf>
    <xf numFmtId="41" fontId="2" fillId="0" borderId="0" xfId="0" quotePrefix="1" applyNumberFormat="1" applyFont="1" applyAlignment="1">
      <alignment horizontal="right"/>
    </xf>
    <xf numFmtId="39" fontId="2" fillId="0" borderId="6" xfId="0" applyFont="1" applyBorder="1" applyAlignment="1">
      <alignment horizontal="center"/>
    </xf>
    <xf numFmtId="39" fontId="2" fillId="0" borderId="6" xfId="0" quotePrefix="1" applyFont="1" applyBorder="1" applyAlignment="1">
      <alignment horizontal="center"/>
    </xf>
    <xf numFmtId="40" fontId="8" fillId="0" borderId="0" xfId="1" applyFont="1" applyFill="1" applyAlignment="1" applyProtection="1">
      <alignment horizontal="left"/>
    </xf>
    <xf numFmtId="38" fontId="2" fillId="0" borderId="6" xfId="0" applyNumberFormat="1" applyFont="1" applyBorder="1" applyAlignment="1">
      <alignment horizontal="center"/>
    </xf>
    <xf numFmtId="38" fontId="2" fillId="0" borderId="3" xfId="0" applyNumberFormat="1" applyFont="1" applyBorder="1" applyAlignment="1">
      <alignment horizontal="center"/>
    </xf>
    <xf numFmtId="168" fontId="2" fillId="0" borderId="6" xfId="0" applyNumberFormat="1" applyFont="1" applyBorder="1" applyAlignment="1">
      <alignment horizontal="center"/>
    </xf>
  </cellXfs>
  <cellStyles count="27">
    <cellStyle name="Comma" xfId="1" builtinId="3"/>
    <cellStyle name="Comma 2" xfId="2" xr:uid="{00000000-0005-0000-0000-000001000000}"/>
    <cellStyle name="Comma 3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 10" xfId="11" xr:uid="{00000000-0005-0000-0000-00000B000000}"/>
    <cellStyle name="Normal 11" xfId="12" xr:uid="{00000000-0005-0000-0000-00000C000000}"/>
    <cellStyle name="Normal 12" xfId="13" xr:uid="{00000000-0005-0000-0000-00000D000000}"/>
    <cellStyle name="Normal 13" xfId="14" xr:uid="{00000000-0005-0000-0000-00000E000000}"/>
    <cellStyle name="Normal 14" xfId="15" xr:uid="{00000000-0005-0000-0000-00000F000000}"/>
    <cellStyle name="Normal 15" xfId="16" xr:uid="{00000000-0005-0000-0000-000010000000}"/>
    <cellStyle name="Normal 2" xfId="17" xr:uid="{00000000-0005-0000-0000-000011000000}"/>
    <cellStyle name="Normal 3" xfId="18" xr:uid="{00000000-0005-0000-0000-000012000000}"/>
    <cellStyle name="Normal 4" xfId="19" xr:uid="{00000000-0005-0000-0000-000013000000}"/>
    <cellStyle name="Normal 5" xfId="20" xr:uid="{00000000-0005-0000-0000-000014000000}"/>
    <cellStyle name="Normal 6" xfId="21" xr:uid="{00000000-0005-0000-0000-000015000000}"/>
    <cellStyle name="Normal 7" xfId="22" xr:uid="{00000000-0005-0000-0000-000016000000}"/>
    <cellStyle name="Normal 8" xfId="23" xr:uid="{00000000-0005-0000-0000-000017000000}"/>
    <cellStyle name="Normal 9" xfId="24" xr:uid="{00000000-0005-0000-0000-000018000000}"/>
    <cellStyle name="Percent [2]" xfId="25" xr:uid="{00000000-0005-0000-0000-000019000000}"/>
    <cellStyle name="Quantity" xfId="26" xr:uid="{00000000-0005-0000-0000-00001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5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21" x14ac:dyDescent="0.6"/>
  <sheetData/>
  <customSheetViews>
    <customSheetView guid="{939AE388-0C89-4420-8E11-842DDF7990F5}" state="veryHidden">
      <pageMargins left="0.75" right="0.75" top="1" bottom="1" header="0.5" footer="0.5"/>
      <headerFooter alignWithMargins="0"/>
    </customSheetView>
    <customSheetView guid="{E2AC6506-728D-4525-9226-8297C2D52D3E}" state="veryHidden">
      <pageMargins left="0.75" right="0.75" top="1" bottom="1" header="0.5" footer="0.5"/>
      <headerFooter alignWithMargins="0"/>
    </customSheetView>
    <customSheetView guid="{5314B250-63AF-48E8-BD35-C614B37687CD}" state="veryHidden">
      <pageMargins left="0.75" right="0.75" top="1" bottom="1" header="0.5" footer="0.5"/>
      <headerFooter alignWithMargins="0"/>
    </customSheetView>
    <customSheetView guid="{38040533-741E-44A0-BFF7-21E1B6FEE47A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295C003C-67E1-4816-BDAC-D24281FAF0C2}" state="veryHidden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pageSetup paperSize="9" orientation="portrait" horizontalDpi="300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" transitionEvaluation="1" transitionEntry="1"/>
  <dimension ref="A1:O104"/>
  <sheetViews>
    <sheetView showGridLines="0" tabSelected="1" view="pageBreakPreview" zoomScale="90" zoomScaleNormal="100" zoomScaleSheetLayoutView="90" workbookViewId="0">
      <selection activeCell="N10" sqref="N10"/>
    </sheetView>
  </sheetViews>
  <sheetFormatPr defaultColWidth="9.875" defaultRowHeight="21.9" customHeight="1" x14ac:dyDescent="0.25"/>
  <cols>
    <col min="1" max="1" width="38.75" style="94" customWidth="1"/>
    <col min="2" max="2" width="1.75" style="94" customWidth="1"/>
    <col min="3" max="3" width="5.75" style="94" customWidth="1"/>
    <col min="4" max="4" width="1.75" style="94" customWidth="1"/>
    <col min="5" max="5" width="16.75" style="94" customWidth="1"/>
    <col min="6" max="6" width="1.75" style="94" customWidth="1"/>
    <col min="7" max="7" width="16.75" style="94" customWidth="1"/>
    <col min="8" max="8" width="1.75" style="94" customWidth="1"/>
    <col min="9" max="9" width="16.75" style="94" customWidth="1"/>
    <col min="10" max="10" width="1.75" style="94" customWidth="1"/>
    <col min="11" max="11" width="16.75" style="94" customWidth="1"/>
    <col min="12" max="12" width="0.75" style="94" customWidth="1"/>
    <col min="13" max="16384" width="9.875" style="94"/>
  </cols>
  <sheetData>
    <row r="1" spans="1:12" ht="21.9" customHeight="1" x14ac:dyDescent="0.25">
      <c r="A1" s="100" t="s">
        <v>106</v>
      </c>
      <c r="B1" s="100"/>
      <c r="C1" s="100"/>
      <c r="D1" s="4"/>
      <c r="E1" s="4"/>
      <c r="F1" s="4"/>
      <c r="G1" s="4"/>
      <c r="H1" s="4"/>
      <c r="I1" s="4"/>
      <c r="J1" s="4"/>
      <c r="K1" s="4"/>
    </row>
    <row r="2" spans="1:12" ht="21.9" customHeight="1" x14ac:dyDescent="0.25">
      <c r="A2" s="100" t="s">
        <v>111</v>
      </c>
      <c r="B2" s="100"/>
      <c r="C2" s="100"/>
      <c r="D2" s="4"/>
      <c r="E2" s="4"/>
      <c r="F2" s="4"/>
      <c r="G2" s="4"/>
      <c r="H2" s="4"/>
      <c r="I2" s="4"/>
      <c r="J2" s="4"/>
      <c r="K2" s="4"/>
    </row>
    <row r="3" spans="1:12" ht="21.9" customHeight="1" x14ac:dyDescent="0.25">
      <c r="A3" s="100" t="s">
        <v>197</v>
      </c>
      <c r="B3" s="100"/>
      <c r="C3" s="100"/>
      <c r="D3" s="41"/>
      <c r="E3" s="41"/>
      <c r="F3" s="41"/>
      <c r="G3" s="41"/>
      <c r="H3" s="41"/>
      <c r="I3" s="41"/>
      <c r="J3" s="41"/>
      <c r="K3" s="41"/>
    </row>
    <row r="4" spans="1:12" ht="21.9" customHeight="1" x14ac:dyDescent="0.25">
      <c r="B4" s="46"/>
      <c r="C4" s="46"/>
      <c r="D4" s="46"/>
      <c r="E4" s="46"/>
      <c r="F4" s="46"/>
      <c r="G4" s="46"/>
      <c r="H4" s="46"/>
      <c r="I4" s="46"/>
      <c r="J4" s="46"/>
      <c r="K4" s="46" t="s">
        <v>122</v>
      </c>
    </row>
    <row r="5" spans="1:12" ht="21.9" customHeight="1" x14ac:dyDescent="0.25">
      <c r="A5" s="46"/>
      <c r="B5" s="46"/>
      <c r="C5" s="46"/>
      <c r="D5" s="46"/>
      <c r="E5" s="114" t="s">
        <v>8</v>
      </c>
      <c r="F5" s="114"/>
      <c r="G5" s="114"/>
      <c r="I5" s="114" t="s">
        <v>9</v>
      </c>
      <c r="J5" s="114"/>
      <c r="K5" s="114"/>
    </row>
    <row r="6" spans="1:12" ht="21.9" customHeight="1" x14ac:dyDescent="0.25">
      <c r="A6" s="47"/>
      <c r="B6" s="47"/>
      <c r="C6" s="67" t="s">
        <v>0</v>
      </c>
      <c r="D6" s="99"/>
      <c r="E6" s="68" t="s">
        <v>198</v>
      </c>
      <c r="F6" s="69"/>
      <c r="G6" s="68" t="s">
        <v>188</v>
      </c>
      <c r="H6" s="70"/>
      <c r="I6" s="68" t="s">
        <v>198</v>
      </c>
      <c r="J6" s="69"/>
      <c r="K6" s="68" t="s">
        <v>188</v>
      </c>
      <c r="L6" s="70"/>
    </row>
    <row r="7" spans="1:12" ht="21.9" customHeight="1" x14ac:dyDescent="0.25">
      <c r="A7" s="47"/>
      <c r="B7" s="47"/>
      <c r="C7" s="67"/>
      <c r="D7" s="99"/>
      <c r="E7" s="5" t="s">
        <v>129</v>
      </c>
      <c r="F7" s="48"/>
      <c r="G7" s="5" t="s">
        <v>130</v>
      </c>
      <c r="H7" s="48"/>
      <c r="I7" s="5" t="s">
        <v>129</v>
      </c>
      <c r="J7" s="48"/>
      <c r="K7" s="5" t="s">
        <v>130</v>
      </c>
      <c r="L7" s="48"/>
    </row>
    <row r="8" spans="1:12" ht="21.9" customHeight="1" x14ac:dyDescent="0.25">
      <c r="A8" s="47"/>
      <c r="B8" s="47"/>
      <c r="C8" s="67"/>
      <c r="D8" s="99"/>
      <c r="E8" s="5" t="s">
        <v>131</v>
      </c>
      <c r="F8" s="48"/>
      <c r="G8" s="11"/>
      <c r="H8" s="48"/>
      <c r="I8" s="5" t="s">
        <v>131</v>
      </c>
      <c r="J8" s="48"/>
      <c r="K8" s="11"/>
      <c r="L8" s="48"/>
    </row>
    <row r="9" spans="1:12" ht="21.9" customHeight="1" x14ac:dyDescent="0.25">
      <c r="A9" s="100" t="s">
        <v>29</v>
      </c>
      <c r="B9" s="100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ht="21.9" customHeight="1" x14ac:dyDescent="0.25">
      <c r="A10" s="100" t="s">
        <v>30</v>
      </c>
      <c r="B10" s="100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ht="21.9" customHeight="1" x14ac:dyDescent="0.25">
      <c r="A11" s="51" t="s">
        <v>11</v>
      </c>
      <c r="B11" s="51"/>
      <c r="C11" s="58"/>
      <c r="D11" s="71"/>
      <c r="E11" s="26">
        <v>1759127</v>
      </c>
      <c r="F11" s="61"/>
      <c r="G11" s="26">
        <v>2565059</v>
      </c>
      <c r="H11" s="61"/>
      <c r="I11" s="27">
        <v>79593</v>
      </c>
      <c r="J11" s="61"/>
      <c r="K11" s="27">
        <v>747251</v>
      </c>
      <c r="L11" s="61"/>
    </row>
    <row r="12" spans="1:12" ht="21.9" customHeight="1" x14ac:dyDescent="0.25">
      <c r="A12" s="51" t="s">
        <v>189</v>
      </c>
      <c r="B12" s="51"/>
      <c r="C12" s="58">
        <v>3</v>
      </c>
      <c r="D12" s="58"/>
      <c r="E12" s="26">
        <v>142200</v>
      </c>
      <c r="F12" s="61"/>
      <c r="G12" s="26">
        <v>193199</v>
      </c>
      <c r="H12" s="61"/>
      <c r="I12" s="27">
        <v>26459</v>
      </c>
      <c r="J12" s="61"/>
      <c r="K12" s="27">
        <v>49346</v>
      </c>
      <c r="L12" s="61"/>
    </row>
    <row r="13" spans="1:12" ht="21.9" customHeight="1" x14ac:dyDescent="0.25">
      <c r="A13" s="51" t="s">
        <v>68</v>
      </c>
      <c r="B13" s="51"/>
      <c r="C13" s="58">
        <v>4</v>
      </c>
      <c r="D13" s="58"/>
      <c r="E13" s="26">
        <v>73989507</v>
      </c>
      <c r="F13" s="61"/>
      <c r="G13" s="26">
        <v>71240124</v>
      </c>
      <c r="H13" s="61"/>
      <c r="I13" s="27">
        <v>156263</v>
      </c>
      <c r="J13" s="61"/>
      <c r="K13" s="27">
        <v>175310</v>
      </c>
      <c r="L13" s="61"/>
    </row>
    <row r="14" spans="1:12" ht="21.9" customHeight="1" x14ac:dyDescent="0.25">
      <c r="A14" s="94" t="s">
        <v>14</v>
      </c>
      <c r="C14" s="58">
        <v>2</v>
      </c>
      <c r="D14" s="58"/>
      <c r="E14" s="27">
        <v>0</v>
      </c>
      <c r="F14" s="61"/>
      <c r="G14" s="27">
        <v>0</v>
      </c>
      <c r="H14" s="61"/>
      <c r="I14" s="27">
        <v>3093168</v>
      </c>
      <c r="J14" s="61"/>
      <c r="K14" s="27">
        <v>2163803</v>
      </c>
      <c r="L14" s="61"/>
    </row>
    <row r="15" spans="1:12" ht="21.9" customHeight="1" x14ac:dyDescent="0.25">
      <c r="A15" s="94" t="s">
        <v>15</v>
      </c>
      <c r="C15" s="58">
        <v>2</v>
      </c>
      <c r="D15" s="58"/>
      <c r="E15" s="27">
        <v>0</v>
      </c>
      <c r="F15" s="61"/>
      <c r="G15" s="27">
        <v>0</v>
      </c>
      <c r="H15" s="61"/>
      <c r="I15" s="27">
        <v>39453600</v>
      </c>
      <c r="J15" s="61"/>
      <c r="K15" s="27">
        <v>40156000</v>
      </c>
      <c r="L15" s="61"/>
    </row>
    <row r="16" spans="1:12" ht="21.9" customHeight="1" x14ac:dyDescent="0.25">
      <c r="A16" s="94" t="s">
        <v>69</v>
      </c>
      <c r="C16" s="58"/>
      <c r="D16" s="58"/>
      <c r="E16" s="28">
        <v>102766</v>
      </c>
      <c r="F16" s="61"/>
      <c r="G16" s="28">
        <v>169710</v>
      </c>
      <c r="H16" s="61"/>
      <c r="I16" s="36">
        <v>0</v>
      </c>
      <c r="J16" s="61"/>
      <c r="K16" s="36">
        <v>0</v>
      </c>
      <c r="L16" s="61"/>
    </row>
    <row r="17" spans="1:12" ht="21.9" customHeight="1" x14ac:dyDescent="0.25">
      <c r="A17" s="94" t="s">
        <v>70</v>
      </c>
      <c r="C17" s="58"/>
      <c r="D17" s="58"/>
      <c r="E17" s="28">
        <v>447039</v>
      </c>
      <c r="F17" s="61"/>
      <c r="G17" s="28">
        <v>536146</v>
      </c>
      <c r="H17" s="61"/>
      <c r="I17" s="28">
        <v>0</v>
      </c>
      <c r="J17" s="61"/>
      <c r="K17" s="28">
        <v>0</v>
      </c>
      <c r="L17" s="61"/>
    </row>
    <row r="18" spans="1:12" ht="21.9" customHeight="1" x14ac:dyDescent="0.25">
      <c r="A18" s="51" t="s">
        <v>145</v>
      </c>
      <c r="C18" s="58"/>
      <c r="D18" s="58"/>
      <c r="E18" s="28"/>
      <c r="F18" s="61"/>
      <c r="G18" s="28"/>
      <c r="H18" s="61"/>
      <c r="I18" s="28"/>
      <c r="J18" s="61"/>
      <c r="K18" s="28"/>
      <c r="L18" s="61"/>
    </row>
    <row r="19" spans="1:12" ht="21.9" customHeight="1" x14ac:dyDescent="0.25">
      <c r="A19" s="94" t="s">
        <v>146</v>
      </c>
      <c r="C19" s="58"/>
      <c r="D19" s="58"/>
      <c r="E19" s="28">
        <v>134009</v>
      </c>
      <c r="F19" s="61"/>
      <c r="G19" s="28">
        <v>84448</v>
      </c>
      <c r="H19" s="61"/>
      <c r="I19" s="28">
        <v>0</v>
      </c>
      <c r="J19" s="61"/>
      <c r="K19" s="28">
        <v>0</v>
      </c>
      <c r="L19" s="61"/>
    </row>
    <row r="20" spans="1:12" ht="21.9" customHeight="1" x14ac:dyDescent="0.25">
      <c r="A20" s="94" t="s">
        <v>147</v>
      </c>
      <c r="C20" s="58"/>
      <c r="D20" s="58"/>
      <c r="E20" s="28">
        <v>124709</v>
      </c>
      <c r="F20" s="61"/>
      <c r="G20" s="28">
        <v>108904</v>
      </c>
      <c r="H20" s="61"/>
      <c r="I20" s="28">
        <v>5031</v>
      </c>
      <c r="J20" s="61"/>
      <c r="K20" s="28">
        <v>2923</v>
      </c>
      <c r="L20" s="61"/>
    </row>
    <row r="21" spans="1:12" ht="21.9" customHeight="1" x14ac:dyDescent="0.25">
      <c r="A21" s="100" t="s">
        <v>31</v>
      </c>
      <c r="B21" s="100"/>
      <c r="C21" s="48"/>
      <c r="D21" s="48"/>
      <c r="E21" s="29">
        <f>SUM(E11:E20)</f>
        <v>76699357</v>
      </c>
      <c r="F21" s="52"/>
      <c r="G21" s="29">
        <f>SUM(G11:G20)</f>
        <v>74897590</v>
      </c>
      <c r="H21" s="52"/>
      <c r="I21" s="29">
        <f>SUM(I11:I20)</f>
        <v>42814114</v>
      </c>
      <c r="J21" s="52"/>
      <c r="K21" s="29">
        <f>SUM(K11:K20)</f>
        <v>43294633</v>
      </c>
      <c r="L21" s="52"/>
    </row>
    <row r="22" spans="1:12" ht="21.9" customHeight="1" x14ac:dyDescent="0.25">
      <c r="A22" s="100" t="s">
        <v>32</v>
      </c>
      <c r="B22" s="100"/>
      <c r="C22" s="48"/>
      <c r="D22" s="48"/>
      <c r="E22" s="28"/>
      <c r="F22" s="52"/>
      <c r="G22" s="28"/>
      <c r="H22" s="52"/>
      <c r="I22" s="36"/>
      <c r="J22" s="52"/>
      <c r="K22" s="36"/>
      <c r="L22" s="52"/>
    </row>
    <row r="23" spans="1:12" ht="21.9" customHeight="1" x14ac:dyDescent="0.25">
      <c r="A23" s="51" t="s">
        <v>71</v>
      </c>
      <c r="B23" s="51"/>
      <c r="C23" s="58">
        <v>5</v>
      </c>
      <c r="D23" s="58"/>
      <c r="E23" s="31">
        <v>0</v>
      </c>
      <c r="F23" s="105"/>
      <c r="G23" s="31">
        <v>0</v>
      </c>
      <c r="H23" s="105"/>
      <c r="I23" s="27">
        <v>4961987</v>
      </c>
      <c r="J23" s="105"/>
      <c r="K23" s="27">
        <v>6025987</v>
      </c>
      <c r="L23" s="105"/>
    </row>
    <row r="24" spans="1:12" ht="21.9" customHeight="1" x14ac:dyDescent="0.25">
      <c r="A24" s="51" t="s">
        <v>160</v>
      </c>
      <c r="B24" s="51"/>
      <c r="C24" s="58">
        <v>6</v>
      </c>
      <c r="D24" s="58"/>
      <c r="E24" s="26">
        <v>7287546</v>
      </c>
      <c r="F24" s="105"/>
      <c r="G24" s="26">
        <v>7667461</v>
      </c>
      <c r="H24" s="105"/>
      <c r="I24" s="27">
        <v>6233785</v>
      </c>
      <c r="J24" s="105"/>
      <c r="K24" s="27">
        <v>6233785</v>
      </c>
      <c r="L24" s="105"/>
    </row>
    <row r="25" spans="1:12" ht="21.9" customHeight="1" x14ac:dyDescent="0.25">
      <c r="A25" s="51" t="s">
        <v>138</v>
      </c>
      <c r="B25" s="51"/>
      <c r="C25" s="58"/>
      <c r="D25" s="58"/>
      <c r="E25" s="96">
        <v>968929</v>
      </c>
      <c r="F25" s="105"/>
      <c r="G25" s="96">
        <v>973800</v>
      </c>
      <c r="H25" s="105"/>
      <c r="I25" s="27">
        <v>241113</v>
      </c>
      <c r="J25" s="105"/>
      <c r="K25" s="27">
        <v>242643</v>
      </c>
      <c r="L25" s="105"/>
    </row>
    <row r="26" spans="1:12" ht="21.9" customHeight="1" x14ac:dyDescent="0.25">
      <c r="A26" s="51" t="s">
        <v>73</v>
      </c>
      <c r="B26" s="51"/>
      <c r="C26" s="58"/>
      <c r="D26" s="58"/>
      <c r="E26" s="96">
        <v>75778</v>
      </c>
      <c r="F26" s="105"/>
      <c r="G26" s="96">
        <v>80846</v>
      </c>
      <c r="H26" s="105"/>
      <c r="I26" s="36">
        <v>25775</v>
      </c>
      <c r="J26" s="105"/>
      <c r="K26" s="36">
        <v>28259</v>
      </c>
      <c r="L26" s="105"/>
    </row>
    <row r="27" spans="1:12" ht="21.9" customHeight="1" x14ac:dyDescent="0.25">
      <c r="A27" s="51" t="s">
        <v>72</v>
      </c>
      <c r="B27" s="51"/>
      <c r="C27" s="58">
        <v>7</v>
      </c>
      <c r="D27" s="58"/>
      <c r="E27" s="30">
        <v>185905</v>
      </c>
      <c r="F27" s="105"/>
      <c r="G27" s="30">
        <v>204550</v>
      </c>
      <c r="H27" s="105"/>
      <c r="I27" s="36">
        <v>83112</v>
      </c>
      <c r="J27" s="105"/>
      <c r="K27" s="36">
        <v>97227</v>
      </c>
      <c r="L27" s="105"/>
    </row>
    <row r="28" spans="1:12" ht="21.9" customHeight="1" x14ac:dyDescent="0.25">
      <c r="A28" s="51" t="s">
        <v>156</v>
      </c>
      <c r="B28" s="51"/>
      <c r="C28" s="58">
        <v>8</v>
      </c>
      <c r="D28" s="58"/>
      <c r="E28" s="30">
        <v>123445</v>
      </c>
      <c r="F28" s="105"/>
      <c r="G28" s="28">
        <v>175876</v>
      </c>
      <c r="H28" s="105"/>
      <c r="I28" s="36">
        <v>28051</v>
      </c>
      <c r="J28" s="105"/>
      <c r="K28" s="30">
        <v>28325</v>
      </c>
      <c r="L28" s="105"/>
    </row>
    <row r="29" spans="1:12" ht="21.9" customHeight="1" x14ac:dyDescent="0.25">
      <c r="A29" s="94" t="s">
        <v>66</v>
      </c>
      <c r="C29" s="58"/>
      <c r="D29" s="58"/>
      <c r="E29" s="30">
        <v>100063</v>
      </c>
      <c r="F29" s="105"/>
      <c r="G29" s="30">
        <v>100063</v>
      </c>
      <c r="H29" s="105"/>
      <c r="I29" s="28">
        <v>0</v>
      </c>
      <c r="J29" s="105"/>
      <c r="K29" s="28">
        <v>0</v>
      </c>
      <c r="L29" s="105"/>
    </row>
    <row r="30" spans="1:12" ht="21.9" customHeight="1" x14ac:dyDescent="0.25">
      <c r="A30" s="94" t="s">
        <v>97</v>
      </c>
      <c r="C30" s="58"/>
      <c r="D30" s="58"/>
      <c r="E30" s="28">
        <v>13209</v>
      </c>
      <c r="F30" s="105"/>
      <c r="G30" s="28">
        <v>19992</v>
      </c>
      <c r="H30" s="28"/>
      <c r="I30" s="28">
        <v>7</v>
      </c>
      <c r="J30" s="105"/>
      <c r="K30" s="36">
        <v>1638</v>
      </c>
      <c r="L30" s="105"/>
    </row>
    <row r="31" spans="1:12" ht="21.9" customHeight="1" x14ac:dyDescent="0.25">
      <c r="A31" s="94" t="s">
        <v>107</v>
      </c>
      <c r="C31" s="58"/>
      <c r="D31" s="58"/>
      <c r="E31" s="30">
        <v>689628</v>
      </c>
      <c r="F31" s="105"/>
      <c r="G31" s="28">
        <v>678658</v>
      </c>
      <c r="H31" s="28"/>
      <c r="I31" s="28">
        <v>39415</v>
      </c>
      <c r="J31" s="105"/>
      <c r="K31" s="36">
        <v>49594</v>
      </c>
      <c r="L31" s="105"/>
    </row>
    <row r="32" spans="1:12" ht="21.9" customHeight="1" x14ac:dyDescent="0.25">
      <c r="A32" s="51" t="s">
        <v>12</v>
      </c>
      <c r="B32" s="51"/>
      <c r="C32" s="71"/>
      <c r="D32" s="71"/>
      <c r="E32" s="30">
        <v>101124</v>
      </c>
      <c r="F32" s="105"/>
      <c r="G32" s="30">
        <v>94281</v>
      </c>
      <c r="H32" s="105"/>
      <c r="I32" s="36">
        <v>16936</v>
      </c>
      <c r="J32" s="105"/>
      <c r="K32" s="36">
        <v>14189</v>
      </c>
      <c r="L32" s="105"/>
    </row>
    <row r="33" spans="1:12" ht="21.9" customHeight="1" x14ac:dyDescent="0.25">
      <c r="A33" s="100" t="s">
        <v>58</v>
      </c>
      <c r="B33" s="100"/>
      <c r="C33" s="71"/>
      <c r="D33" s="71"/>
      <c r="E33" s="32">
        <f>SUM(E23:E32)</f>
        <v>9545627</v>
      </c>
      <c r="F33" s="105"/>
      <c r="G33" s="32">
        <f>SUM(G23:G32)</f>
        <v>9995527</v>
      </c>
      <c r="H33" s="30"/>
      <c r="I33" s="37">
        <f>SUM(I23:I32)</f>
        <v>11630181</v>
      </c>
      <c r="J33" s="96"/>
      <c r="K33" s="32">
        <f>SUM(K23:K32)</f>
        <v>12721647</v>
      </c>
      <c r="L33" s="51"/>
    </row>
    <row r="34" spans="1:12" ht="21.9" customHeight="1" thickBot="1" x14ac:dyDescent="0.3">
      <c r="A34" s="100" t="s">
        <v>59</v>
      </c>
      <c r="B34" s="100"/>
      <c r="C34" s="51"/>
      <c r="D34" s="51"/>
      <c r="E34" s="33">
        <f>SUM(E21,E33)</f>
        <v>86244984</v>
      </c>
      <c r="F34" s="96"/>
      <c r="G34" s="33">
        <f>SUM(G21,G33)</f>
        <v>84893117</v>
      </c>
      <c r="H34" s="30"/>
      <c r="I34" s="38">
        <f>SUM(I21,I33)</f>
        <v>54444295</v>
      </c>
      <c r="J34" s="96"/>
      <c r="K34" s="33">
        <f>SUM(K21,K33)</f>
        <v>56016280</v>
      </c>
      <c r="L34" s="51"/>
    </row>
    <row r="35" spans="1:12" ht="21.9" customHeight="1" thickTop="1" x14ac:dyDescent="0.2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1:12" ht="21.9" customHeight="1" x14ac:dyDescent="0.25">
      <c r="A36" s="51" t="s">
        <v>1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1:12" ht="21.9" customHeight="1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</row>
    <row r="38" spans="1:12" ht="21.9" customHeight="1" x14ac:dyDescent="0.25">
      <c r="A38" s="41" t="s">
        <v>106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4"/>
    </row>
    <row r="39" spans="1:12" ht="21.9" customHeight="1" x14ac:dyDescent="0.25">
      <c r="A39" s="100" t="s">
        <v>112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21.9" customHeight="1" x14ac:dyDescent="0.25">
      <c r="A40" s="100" t="s">
        <v>197</v>
      </c>
      <c r="B40" s="100"/>
      <c r="C40" s="100"/>
      <c r="D40" s="41"/>
      <c r="E40" s="41"/>
      <c r="F40" s="41"/>
      <c r="G40" s="41"/>
      <c r="H40" s="41"/>
      <c r="I40" s="41"/>
      <c r="J40" s="41"/>
      <c r="K40" s="41"/>
    </row>
    <row r="41" spans="1:12" ht="21.9" customHeight="1" x14ac:dyDescent="0.25">
      <c r="B41" s="46"/>
      <c r="C41" s="46"/>
      <c r="D41" s="46"/>
      <c r="E41" s="46"/>
      <c r="F41" s="46"/>
      <c r="G41" s="46"/>
      <c r="H41" s="46"/>
      <c r="I41" s="46"/>
      <c r="J41" s="46"/>
      <c r="K41" s="46" t="s">
        <v>122</v>
      </c>
    </row>
    <row r="42" spans="1:12" ht="21.9" customHeight="1" x14ac:dyDescent="0.25">
      <c r="A42" s="46"/>
      <c r="B42" s="46"/>
      <c r="C42" s="46"/>
      <c r="D42" s="46"/>
      <c r="E42" s="114" t="s">
        <v>8</v>
      </c>
      <c r="F42" s="114"/>
      <c r="G42" s="114"/>
      <c r="I42" s="114" t="s">
        <v>9</v>
      </c>
      <c r="J42" s="114"/>
      <c r="K42" s="114"/>
    </row>
    <row r="43" spans="1:12" ht="21.9" customHeight="1" x14ac:dyDescent="0.25">
      <c r="A43" s="47"/>
      <c r="B43" s="47"/>
      <c r="C43" s="67" t="s">
        <v>0</v>
      </c>
      <c r="D43" s="99"/>
      <c r="E43" s="68" t="s">
        <v>198</v>
      </c>
      <c r="F43" s="69"/>
      <c r="G43" s="68" t="s">
        <v>188</v>
      </c>
      <c r="H43" s="70"/>
      <c r="I43" s="68" t="s">
        <v>198</v>
      </c>
      <c r="J43" s="69"/>
      <c r="K43" s="68" t="s">
        <v>188</v>
      </c>
      <c r="L43" s="70"/>
    </row>
    <row r="44" spans="1:12" ht="21.9" customHeight="1" x14ac:dyDescent="0.25">
      <c r="A44" s="47"/>
      <c r="B44" s="47"/>
      <c r="C44" s="67"/>
      <c r="D44" s="99"/>
      <c r="E44" s="5" t="s">
        <v>129</v>
      </c>
      <c r="F44" s="48"/>
      <c r="G44" s="5" t="s">
        <v>130</v>
      </c>
      <c r="H44" s="48"/>
      <c r="I44" s="5" t="s">
        <v>129</v>
      </c>
      <c r="J44" s="48"/>
      <c r="K44" s="5" t="s">
        <v>130</v>
      </c>
      <c r="L44" s="48"/>
    </row>
    <row r="45" spans="1:12" ht="21.9" customHeight="1" x14ac:dyDescent="0.25">
      <c r="A45" s="47"/>
      <c r="B45" s="47"/>
      <c r="C45" s="67"/>
      <c r="D45" s="99"/>
      <c r="E45" s="5" t="s">
        <v>131</v>
      </c>
      <c r="F45" s="48"/>
      <c r="G45" s="11"/>
      <c r="H45" s="48"/>
      <c r="I45" s="5" t="s">
        <v>131</v>
      </c>
      <c r="J45" s="48"/>
      <c r="K45" s="11"/>
      <c r="L45" s="48"/>
    </row>
    <row r="46" spans="1:12" ht="21.9" customHeight="1" x14ac:dyDescent="0.25">
      <c r="A46" s="100" t="s">
        <v>33</v>
      </c>
      <c r="B46" s="100"/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ht="21.9" customHeight="1" x14ac:dyDescent="0.25">
      <c r="A47" s="100" t="s">
        <v>34</v>
      </c>
      <c r="B47" s="100"/>
      <c r="C47" s="51"/>
      <c r="D47" s="51"/>
      <c r="E47" s="31"/>
      <c r="F47" s="31"/>
      <c r="G47" s="31"/>
      <c r="H47" s="31"/>
      <c r="I47" s="31"/>
      <c r="J47" s="31"/>
      <c r="K47" s="31"/>
      <c r="L47" s="51"/>
    </row>
    <row r="48" spans="1:12" ht="21.9" customHeight="1" x14ac:dyDescent="0.25">
      <c r="A48" s="51" t="s">
        <v>161</v>
      </c>
      <c r="B48" s="51"/>
      <c r="C48" s="58">
        <v>9</v>
      </c>
      <c r="D48" s="72"/>
      <c r="E48" s="27">
        <v>4590887</v>
      </c>
      <c r="F48" s="60"/>
      <c r="G48" s="27">
        <v>4673961</v>
      </c>
      <c r="H48" s="60"/>
      <c r="I48" s="27">
        <v>3983887</v>
      </c>
      <c r="J48" s="31"/>
      <c r="K48" s="31">
        <v>4673961</v>
      </c>
      <c r="L48" s="60"/>
    </row>
    <row r="49" spans="1:15" ht="21.9" customHeight="1" x14ac:dyDescent="0.25">
      <c r="A49" s="51" t="s">
        <v>191</v>
      </c>
      <c r="B49" s="51"/>
      <c r="C49" s="58">
        <v>2</v>
      </c>
      <c r="D49" s="71"/>
      <c r="E49" s="36">
        <v>2931808</v>
      </c>
      <c r="F49" s="73"/>
      <c r="G49" s="31">
        <v>2641292</v>
      </c>
      <c r="H49" s="73"/>
      <c r="I49" s="36">
        <v>153543</v>
      </c>
      <c r="J49" s="31"/>
      <c r="K49" s="31">
        <v>220995</v>
      </c>
      <c r="L49" s="73"/>
    </row>
    <row r="50" spans="1:15" ht="21.9" customHeight="1" x14ac:dyDescent="0.25">
      <c r="A50" s="51" t="s">
        <v>121</v>
      </c>
      <c r="B50" s="51"/>
      <c r="C50" s="58">
        <v>2</v>
      </c>
      <c r="D50" s="51"/>
      <c r="E50" s="27">
        <v>0</v>
      </c>
      <c r="F50" s="55"/>
      <c r="G50" s="27">
        <v>0</v>
      </c>
      <c r="H50" s="55"/>
      <c r="I50" s="36">
        <v>112251</v>
      </c>
      <c r="J50" s="55"/>
      <c r="K50" s="27">
        <v>110588</v>
      </c>
      <c r="L50" s="55"/>
    </row>
    <row r="51" spans="1:15" ht="21.9" customHeight="1" x14ac:dyDescent="0.25">
      <c r="A51" s="51" t="s">
        <v>75</v>
      </c>
      <c r="B51" s="51"/>
      <c r="C51" s="58"/>
      <c r="D51" s="58"/>
      <c r="E51" s="28">
        <v>126002</v>
      </c>
      <c r="F51" s="61"/>
      <c r="G51" s="28">
        <v>289790</v>
      </c>
      <c r="H51" s="61"/>
      <c r="I51" s="28">
        <v>125291</v>
      </c>
      <c r="J51" s="61"/>
      <c r="K51" s="36">
        <v>288500</v>
      </c>
      <c r="L51" s="61"/>
    </row>
    <row r="52" spans="1:15" ht="21.9" customHeight="1" x14ac:dyDescent="0.25">
      <c r="A52" s="51" t="s">
        <v>16</v>
      </c>
      <c r="B52" s="51"/>
      <c r="C52" s="58">
        <v>2</v>
      </c>
      <c r="D52" s="51"/>
      <c r="E52" s="27">
        <v>0</v>
      </c>
      <c r="F52" s="55"/>
      <c r="G52" s="27">
        <v>0</v>
      </c>
      <c r="H52" s="55"/>
      <c r="I52" s="27">
        <v>1012000</v>
      </c>
      <c r="J52" s="55"/>
      <c r="K52" s="27">
        <v>2162000</v>
      </c>
      <c r="L52" s="55"/>
    </row>
    <row r="53" spans="1:15" ht="21.9" customHeight="1" x14ac:dyDescent="0.25">
      <c r="A53" s="51" t="s">
        <v>151</v>
      </c>
      <c r="B53" s="51"/>
      <c r="C53" s="72">
        <v>10</v>
      </c>
      <c r="D53" s="58"/>
      <c r="E53" s="31">
        <v>84285</v>
      </c>
      <c r="F53" s="61"/>
      <c r="G53" s="31">
        <v>119240</v>
      </c>
      <c r="H53" s="61"/>
      <c r="I53" s="28">
        <v>10273</v>
      </c>
      <c r="J53" s="61"/>
      <c r="K53" s="27">
        <v>9285</v>
      </c>
      <c r="L53" s="61"/>
    </row>
    <row r="54" spans="1:15" ht="21.9" customHeight="1" x14ac:dyDescent="0.25">
      <c r="A54" s="51" t="s">
        <v>179</v>
      </c>
      <c r="B54" s="51"/>
      <c r="C54" s="72">
        <v>11</v>
      </c>
      <c r="D54" s="58"/>
      <c r="E54" s="27">
        <v>697000</v>
      </c>
      <c r="F54" s="61"/>
      <c r="G54" s="27">
        <v>594000</v>
      </c>
      <c r="H54" s="61"/>
      <c r="I54" s="27">
        <v>0</v>
      </c>
      <c r="J54" s="61"/>
      <c r="K54" s="27">
        <v>0</v>
      </c>
      <c r="L54" s="61"/>
      <c r="O54" s="94" t="s">
        <v>220</v>
      </c>
    </row>
    <row r="55" spans="1:15" ht="21.9" customHeight="1" x14ac:dyDescent="0.25">
      <c r="A55" s="51" t="s">
        <v>17</v>
      </c>
      <c r="B55" s="51"/>
      <c r="C55" s="58">
        <v>12</v>
      </c>
      <c r="D55" s="58"/>
      <c r="E55" s="31">
        <v>5000000</v>
      </c>
      <c r="F55" s="61"/>
      <c r="G55" s="31">
        <v>5850000</v>
      </c>
      <c r="H55" s="61"/>
      <c r="I55" s="31">
        <v>5000000</v>
      </c>
      <c r="J55" s="61"/>
      <c r="K55" s="27">
        <v>5850000</v>
      </c>
      <c r="L55" s="61"/>
    </row>
    <row r="56" spans="1:15" ht="21.9" customHeight="1" x14ac:dyDescent="0.25">
      <c r="A56" s="53" t="s">
        <v>18</v>
      </c>
      <c r="B56" s="53"/>
      <c r="C56" s="72"/>
      <c r="D56" s="58"/>
      <c r="E56" s="31">
        <v>584982</v>
      </c>
      <c r="F56" s="61"/>
      <c r="G56" s="31">
        <v>387842</v>
      </c>
      <c r="H56" s="61"/>
      <c r="I56" s="27">
        <v>404</v>
      </c>
      <c r="J56" s="61"/>
      <c r="K56" s="27">
        <v>561</v>
      </c>
      <c r="L56" s="61"/>
    </row>
    <row r="57" spans="1:15" ht="21.9" customHeight="1" x14ac:dyDescent="0.25">
      <c r="A57" s="53" t="s">
        <v>141</v>
      </c>
      <c r="B57" s="53"/>
      <c r="C57" s="72"/>
      <c r="D57" s="58"/>
      <c r="E57" s="31">
        <v>1645764</v>
      </c>
      <c r="F57" s="61"/>
      <c r="G57" s="31">
        <v>1564968</v>
      </c>
      <c r="H57" s="61"/>
      <c r="I57" s="36">
        <v>24700</v>
      </c>
      <c r="J57" s="61"/>
      <c r="K57" s="27">
        <v>56995</v>
      </c>
      <c r="L57" s="61"/>
    </row>
    <row r="58" spans="1:15" ht="21.9" customHeight="1" x14ac:dyDescent="0.25">
      <c r="A58" s="51" t="s">
        <v>74</v>
      </c>
      <c r="B58" s="51"/>
      <c r="C58" s="72"/>
      <c r="D58" s="58"/>
      <c r="E58" s="28">
        <v>2008468</v>
      </c>
      <c r="F58" s="61"/>
      <c r="G58" s="28">
        <v>2157154</v>
      </c>
      <c r="H58" s="61"/>
      <c r="I58" s="27">
        <v>202080</v>
      </c>
      <c r="J58" s="61"/>
      <c r="K58" s="36">
        <v>240906</v>
      </c>
      <c r="L58" s="61"/>
    </row>
    <row r="59" spans="1:15" ht="21.9" customHeight="1" x14ac:dyDescent="0.25">
      <c r="A59" s="51" t="s">
        <v>108</v>
      </c>
      <c r="B59" s="51"/>
      <c r="C59" s="72"/>
      <c r="D59" s="58"/>
      <c r="E59" s="31">
        <v>118037</v>
      </c>
      <c r="F59" s="61"/>
      <c r="G59" s="28">
        <v>330132</v>
      </c>
      <c r="H59" s="61"/>
      <c r="I59" s="36">
        <v>40875</v>
      </c>
      <c r="J59" s="61"/>
      <c r="K59" s="36">
        <v>96555</v>
      </c>
      <c r="L59" s="61"/>
    </row>
    <row r="60" spans="1:15" ht="21.9" customHeight="1" x14ac:dyDescent="0.25">
      <c r="A60" s="100" t="s">
        <v>35</v>
      </c>
      <c r="B60" s="100"/>
      <c r="C60" s="72"/>
      <c r="D60" s="58"/>
      <c r="E60" s="29">
        <f>SUM(E48:E59)</f>
        <v>17787233</v>
      </c>
      <c r="F60" s="61"/>
      <c r="G60" s="29">
        <f>SUM(G48:G59)</f>
        <v>18608379</v>
      </c>
      <c r="H60" s="61"/>
      <c r="I60" s="37">
        <f>SUM(I48:I59)</f>
        <v>10665304</v>
      </c>
      <c r="J60" s="6"/>
      <c r="K60" s="7">
        <f>SUM(K48:K59)</f>
        <v>13710346</v>
      </c>
      <c r="L60" s="2"/>
    </row>
    <row r="61" spans="1:15" ht="21.9" customHeight="1" x14ac:dyDescent="0.25">
      <c r="A61" s="100" t="s">
        <v>36</v>
      </c>
      <c r="B61" s="100"/>
      <c r="C61" s="58"/>
      <c r="D61" s="58"/>
      <c r="E61" s="28"/>
      <c r="F61" s="61"/>
      <c r="G61" s="28"/>
      <c r="H61" s="61"/>
      <c r="I61" s="36"/>
      <c r="J61" s="61"/>
      <c r="K61" s="1"/>
      <c r="L61" s="61"/>
    </row>
    <row r="62" spans="1:15" ht="21.9" customHeight="1" x14ac:dyDescent="0.25">
      <c r="A62" s="51" t="s">
        <v>152</v>
      </c>
      <c r="B62" s="51"/>
      <c r="C62" s="58">
        <v>10</v>
      </c>
      <c r="D62" s="58"/>
      <c r="E62" s="28">
        <v>48000</v>
      </c>
      <c r="F62" s="61"/>
      <c r="G62" s="28">
        <v>68779</v>
      </c>
      <c r="H62" s="61"/>
      <c r="I62" s="28">
        <v>19415</v>
      </c>
      <c r="J62" s="61"/>
      <c r="K62" s="28">
        <v>20460</v>
      </c>
      <c r="L62" s="61"/>
    </row>
    <row r="63" spans="1:15" ht="21.9" customHeight="1" x14ac:dyDescent="0.25">
      <c r="A63" s="51" t="s">
        <v>178</v>
      </c>
      <c r="B63" s="51"/>
      <c r="C63" s="58">
        <v>11</v>
      </c>
      <c r="D63" s="58"/>
      <c r="E63" s="28">
        <v>5039500</v>
      </c>
      <c r="F63" s="61"/>
      <c r="G63" s="28">
        <v>5835950</v>
      </c>
      <c r="H63" s="61"/>
      <c r="I63" s="36">
        <v>0</v>
      </c>
      <c r="J63" s="61"/>
      <c r="K63" s="36">
        <v>0</v>
      </c>
      <c r="L63" s="61"/>
    </row>
    <row r="64" spans="1:15" ht="21.9" customHeight="1" x14ac:dyDescent="0.25">
      <c r="A64" s="51" t="s">
        <v>64</v>
      </c>
      <c r="B64" s="51"/>
      <c r="C64" s="58">
        <v>12</v>
      </c>
      <c r="D64" s="58"/>
      <c r="E64" s="28">
        <v>17849358</v>
      </c>
      <c r="F64" s="61"/>
      <c r="G64" s="28">
        <v>16000000</v>
      </c>
      <c r="H64" s="61"/>
      <c r="I64" s="28">
        <v>17849358</v>
      </c>
      <c r="J64" s="61"/>
      <c r="K64" s="36">
        <v>16000000</v>
      </c>
      <c r="L64" s="61"/>
    </row>
    <row r="65" spans="1:12" ht="21.9" customHeight="1" x14ac:dyDescent="0.25">
      <c r="A65" s="51" t="s">
        <v>19</v>
      </c>
      <c r="B65" s="51"/>
      <c r="C65" s="58"/>
      <c r="D65" s="58"/>
      <c r="E65" s="28">
        <v>405737</v>
      </c>
      <c r="F65" s="61"/>
      <c r="G65" s="28">
        <v>435266</v>
      </c>
      <c r="H65" s="61"/>
      <c r="I65" s="36">
        <v>2514</v>
      </c>
      <c r="J65" s="61"/>
      <c r="K65" s="36">
        <v>3047</v>
      </c>
      <c r="L65" s="61"/>
    </row>
    <row r="66" spans="1:12" ht="21.9" customHeight="1" x14ac:dyDescent="0.25">
      <c r="A66" s="51" t="s">
        <v>190</v>
      </c>
      <c r="B66" s="51"/>
      <c r="C66" s="58"/>
      <c r="D66" s="58"/>
      <c r="E66" s="28">
        <v>333375</v>
      </c>
      <c r="F66" s="61"/>
      <c r="G66" s="28">
        <v>299992</v>
      </c>
      <c r="H66" s="61"/>
      <c r="I66" s="36">
        <v>103965</v>
      </c>
      <c r="J66" s="61"/>
      <c r="K66" s="36">
        <v>108560</v>
      </c>
      <c r="L66" s="61"/>
    </row>
    <row r="67" spans="1:12" ht="21.9" customHeight="1" x14ac:dyDescent="0.25">
      <c r="A67" s="100" t="s">
        <v>37</v>
      </c>
      <c r="B67" s="100"/>
      <c r="C67" s="58"/>
      <c r="D67" s="58"/>
      <c r="E67" s="29">
        <f>SUM(E61:E66)</f>
        <v>23675970</v>
      </c>
      <c r="F67" s="61"/>
      <c r="G67" s="29">
        <f>SUM(G61:G66)</f>
        <v>22639987</v>
      </c>
      <c r="H67" s="28"/>
      <c r="I67" s="29">
        <f>SUM(I61:I66)</f>
        <v>17975252</v>
      </c>
      <c r="J67" s="52"/>
      <c r="K67" s="7">
        <f>SUM(K62:K66)</f>
        <v>16132067</v>
      </c>
      <c r="L67" s="52"/>
    </row>
    <row r="68" spans="1:12" ht="21.9" customHeight="1" x14ac:dyDescent="0.25">
      <c r="A68" s="100" t="s">
        <v>38</v>
      </c>
      <c r="B68" s="100"/>
      <c r="C68" s="48"/>
      <c r="D68" s="48"/>
      <c r="E68" s="7">
        <f>SUM(E60,E67)</f>
        <v>41463203</v>
      </c>
      <c r="F68" s="52"/>
      <c r="G68" s="7">
        <f>SUM(G60,G67)</f>
        <v>41248366</v>
      </c>
      <c r="H68" s="52"/>
      <c r="I68" s="7">
        <f>SUM(I60,I67)</f>
        <v>28640556</v>
      </c>
      <c r="J68" s="52"/>
      <c r="K68" s="7">
        <f>SUM(K60,K67)</f>
        <v>29842413</v>
      </c>
      <c r="L68" s="52"/>
    </row>
    <row r="69" spans="1:12" ht="21.9" customHeight="1" x14ac:dyDescent="0.25">
      <c r="A69" s="51"/>
      <c r="B69" s="51"/>
      <c r="C69" s="72"/>
      <c r="D69" s="51"/>
      <c r="E69" s="3"/>
      <c r="F69" s="51"/>
      <c r="G69" s="3"/>
      <c r="H69" s="51"/>
      <c r="I69" s="3"/>
      <c r="J69" s="57"/>
      <c r="K69" s="3"/>
      <c r="L69" s="57"/>
    </row>
    <row r="70" spans="1:12" ht="21.9" customHeight="1" x14ac:dyDescent="0.25">
      <c r="A70" s="51" t="s">
        <v>1</v>
      </c>
      <c r="B70" s="51"/>
      <c r="C70" s="72"/>
      <c r="D70" s="51"/>
      <c r="E70" s="3"/>
      <c r="F70" s="51"/>
      <c r="G70" s="3"/>
      <c r="H70" s="51"/>
      <c r="I70" s="3"/>
      <c r="J70" s="57"/>
      <c r="K70" s="3"/>
      <c r="L70" s="57"/>
    </row>
    <row r="71" spans="1:12" ht="21.9" customHeight="1" x14ac:dyDescent="0.25">
      <c r="A71" s="51"/>
      <c r="B71" s="51"/>
      <c r="C71" s="72"/>
      <c r="D71" s="51"/>
      <c r="E71" s="3"/>
      <c r="F71" s="51"/>
      <c r="G71" s="3"/>
      <c r="H71" s="51"/>
      <c r="I71" s="3"/>
      <c r="J71" s="57"/>
      <c r="K71" s="3"/>
      <c r="L71" s="57"/>
    </row>
    <row r="72" spans="1:12" ht="21.9" customHeight="1" x14ac:dyDescent="0.25">
      <c r="A72" s="51"/>
      <c r="B72" s="51"/>
      <c r="C72" s="72"/>
      <c r="D72" s="51"/>
      <c r="E72" s="3"/>
      <c r="F72" s="51"/>
      <c r="G72" s="3"/>
      <c r="H72" s="51"/>
      <c r="I72" s="3"/>
      <c r="J72" s="57"/>
      <c r="K72" s="3"/>
      <c r="L72" s="57"/>
    </row>
    <row r="73" spans="1:12" ht="21.9" customHeight="1" x14ac:dyDescent="0.25">
      <c r="B73" s="51"/>
      <c r="C73" s="72"/>
      <c r="D73" s="51"/>
      <c r="E73" s="3"/>
      <c r="F73" s="51"/>
      <c r="G73" s="3"/>
      <c r="H73" s="51"/>
      <c r="I73" s="3"/>
      <c r="J73" s="57"/>
      <c r="K73" s="3"/>
      <c r="L73" s="57"/>
    </row>
    <row r="74" spans="1:12" ht="21.9" customHeight="1" x14ac:dyDescent="0.25">
      <c r="B74" s="51"/>
      <c r="C74" s="72"/>
      <c r="D74" s="51"/>
      <c r="E74" s="3"/>
      <c r="F74" s="51"/>
      <c r="G74" s="3"/>
      <c r="H74" s="51"/>
      <c r="I74" s="3"/>
      <c r="J74" s="57"/>
      <c r="K74" s="3"/>
      <c r="L74" s="57"/>
    </row>
    <row r="75" spans="1:12" ht="21.9" customHeight="1" x14ac:dyDescent="0.25">
      <c r="A75" s="41" t="s">
        <v>106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4"/>
    </row>
    <row r="76" spans="1:12" ht="21.9" customHeight="1" x14ac:dyDescent="0.25">
      <c r="A76" s="100" t="s">
        <v>112</v>
      </c>
      <c r="B76" s="100"/>
      <c r="C76" s="4"/>
      <c r="D76" s="4"/>
      <c r="E76" s="4"/>
      <c r="F76" s="4"/>
      <c r="G76" s="4"/>
      <c r="H76" s="4"/>
      <c r="I76" s="4"/>
      <c r="J76" s="4"/>
      <c r="K76" s="4"/>
      <c r="L76" s="45"/>
    </row>
    <row r="77" spans="1:12" ht="21.9" customHeight="1" x14ac:dyDescent="0.25">
      <c r="A77" s="100" t="s">
        <v>197</v>
      </c>
      <c r="B77" s="100"/>
      <c r="C77" s="100"/>
      <c r="D77" s="41"/>
      <c r="E77" s="41"/>
      <c r="F77" s="41"/>
      <c r="G77" s="41"/>
      <c r="H77" s="41"/>
      <c r="I77" s="41"/>
      <c r="J77" s="41"/>
      <c r="K77" s="41"/>
    </row>
    <row r="78" spans="1:12" ht="21.9" customHeight="1" x14ac:dyDescent="0.25">
      <c r="B78" s="46"/>
      <c r="C78" s="46"/>
      <c r="D78" s="46"/>
      <c r="E78" s="46"/>
      <c r="F78" s="46"/>
      <c r="G78" s="46"/>
      <c r="H78" s="46"/>
      <c r="I78" s="46"/>
      <c r="J78" s="46"/>
      <c r="K78" s="46" t="s">
        <v>122</v>
      </c>
    </row>
    <row r="79" spans="1:12" ht="21.9" customHeight="1" x14ac:dyDescent="0.25">
      <c r="A79" s="46"/>
      <c r="B79" s="46"/>
      <c r="C79" s="46"/>
      <c r="D79" s="46"/>
      <c r="E79" s="114" t="s">
        <v>8</v>
      </c>
      <c r="F79" s="114"/>
      <c r="G79" s="114"/>
      <c r="I79" s="114" t="s">
        <v>9</v>
      </c>
      <c r="J79" s="114"/>
      <c r="K79" s="114"/>
    </row>
    <row r="80" spans="1:12" ht="21.9" customHeight="1" x14ac:dyDescent="0.25">
      <c r="A80" s="47"/>
      <c r="B80" s="47"/>
      <c r="C80" s="67"/>
      <c r="D80" s="99"/>
      <c r="E80" s="68" t="s">
        <v>198</v>
      </c>
      <c r="F80" s="69"/>
      <c r="G80" s="68" t="s">
        <v>188</v>
      </c>
      <c r="H80" s="70"/>
      <c r="I80" s="68" t="s">
        <v>198</v>
      </c>
      <c r="J80" s="69"/>
      <c r="K80" s="68" t="s">
        <v>188</v>
      </c>
      <c r="L80" s="70"/>
    </row>
    <row r="81" spans="1:12" ht="21.9" customHeight="1" x14ac:dyDescent="0.25">
      <c r="A81" s="47"/>
      <c r="B81" s="47"/>
      <c r="C81" s="67"/>
      <c r="D81" s="99"/>
      <c r="E81" s="5" t="s">
        <v>129</v>
      </c>
      <c r="F81" s="48"/>
      <c r="G81" s="5" t="s">
        <v>130</v>
      </c>
      <c r="H81" s="48"/>
      <c r="I81" s="5" t="s">
        <v>129</v>
      </c>
      <c r="J81" s="48"/>
      <c r="K81" s="5" t="s">
        <v>130</v>
      </c>
      <c r="L81" s="48"/>
    </row>
    <row r="82" spans="1:12" ht="21.9" customHeight="1" x14ac:dyDescent="0.25">
      <c r="A82" s="47"/>
      <c r="B82" s="47"/>
      <c r="C82" s="67"/>
      <c r="D82" s="99"/>
      <c r="E82" s="5" t="s">
        <v>131</v>
      </c>
      <c r="F82" s="48"/>
      <c r="G82" s="11"/>
      <c r="H82" s="48"/>
      <c r="I82" s="5" t="s">
        <v>131</v>
      </c>
      <c r="J82" s="48"/>
      <c r="K82" s="5"/>
      <c r="L82" s="48"/>
    </row>
    <row r="83" spans="1:12" ht="21.9" customHeight="1" x14ac:dyDescent="0.25">
      <c r="A83" s="100" t="s">
        <v>148</v>
      </c>
      <c r="B83" s="47"/>
      <c r="C83" s="67"/>
      <c r="D83" s="99"/>
      <c r="E83" s="5"/>
      <c r="F83" s="48"/>
      <c r="G83" s="11"/>
      <c r="H83" s="48"/>
      <c r="I83" s="5"/>
      <c r="J83" s="48"/>
      <c r="K83" s="11"/>
      <c r="L83" s="48"/>
    </row>
    <row r="84" spans="1:12" ht="21.9" customHeight="1" x14ac:dyDescent="0.25">
      <c r="A84" s="100" t="s">
        <v>39</v>
      </c>
      <c r="B84" s="100"/>
      <c r="C84" s="53"/>
      <c r="D84" s="53"/>
      <c r="E84" s="74"/>
      <c r="F84" s="53"/>
      <c r="G84" s="74"/>
      <c r="H84" s="53"/>
      <c r="I84" s="74"/>
      <c r="J84" s="74"/>
      <c r="K84" s="74"/>
      <c r="L84" s="74"/>
    </row>
    <row r="85" spans="1:12" ht="21.9" customHeight="1" x14ac:dyDescent="0.25">
      <c r="A85" s="51" t="s">
        <v>20</v>
      </c>
      <c r="B85" s="56"/>
      <c r="C85" s="58"/>
      <c r="D85" s="58"/>
      <c r="E85" s="57"/>
      <c r="F85" s="58"/>
      <c r="G85" s="57"/>
      <c r="H85" s="58"/>
      <c r="I85" s="57"/>
      <c r="J85" s="57"/>
      <c r="K85" s="57"/>
      <c r="L85" s="57"/>
    </row>
    <row r="86" spans="1:12" ht="21.9" customHeight="1" x14ac:dyDescent="0.25">
      <c r="A86" s="51" t="s">
        <v>168</v>
      </c>
      <c r="B86" s="51"/>
      <c r="C86" s="48"/>
      <c r="D86" s="48"/>
      <c r="E86" s="57"/>
      <c r="F86" s="48"/>
      <c r="G86" s="57"/>
      <c r="H86" s="48"/>
      <c r="I86" s="57"/>
      <c r="J86" s="57"/>
      <c r="K86" s="57"/>
      <c r="L86" s="57"/>
    </row>
    <row r="87" spans="1:12" ht="21.9" customHeight="1" thickBot="1" x14ac:dyDescent="0.3">
      <c r="A87" s="51" t="s">
        <v>169</v>
      </c>
      <c r="B87" s="51"/>
      <c r="C87" s="48"/>
      <c r="D87" s="48"/>
      <c r="E87" s="34">
        <v>3145912</v>
      </c>
      <c r="F87" s="55"/>
      <c r="G87" s="34">
        <v>3145912</v>
      </c>
      <c r="H87" s="55"/>
      <c r="I87" s="34">
        <v>3145912</v>
      </c>
      <c r="J87" s="96"/>
      <c r="K87" s="34">
        <v>3145912</v>
      </c>
      <c r="L87" s="96"/>
    </row>
    <row r="88" spans="1:12" ht="21.9" customHeight="1" thickTop="1" x14ac:dyDescent="0.25">
      <c r="A88" s="51" t="s">
        <v>170</v>
      </c>
      <c r="B88" s="51"/>
      <c r="C88" s="58"/>
      <c r="D88" s="58"/>
      <c r="E88" s="6"/>
      <c r="F88" s="50"/>
      <c r="G88" s="6"/>
      <c r="H88" s="50"/>
      <c r="I88" s="6"/>
      <c r="J88" s="50"/>
      <c r="K88" s="6"/>
      <c r="L88" s="50"/>
    </row>
    <row r="89" spans="1:12" ht="21.9" customHeight="1" x14ac:dyDescent="0.25">
      <c r="A89" s="51" t="s">
        <v>171</v>
      </c>
      <c r="B89" s="51"/>
      <c r="C89" s="58"/>
      <c r="D89" s="58"/>
      <c r="E89" s="31">
        <f>Conso!E24</f>
        <v>3145899</v>
      </c>
      <c r="F89" s="55"/>
      <c r="G89" s="31">
        <f>Conso!E19</f>
        <v>3145899</v>
      </c>
      <c r="H89" s="55"/>
      <c r="I89" s="27">
        <f>'The Company Only'!E22</f>
        <v>3145899</v>
      </c>
      <c r="J89" s="27"/>
      <c r="K89" s="27">
        <f>'The Company Only'!E17</f>
        <v>3145899</v>
      </c>
      <c r="L89" s="36"/>
    </row>
    <row r="90" spans="1:12" ht="21.9" customHeight="1" x14ac:dyDescent="0.25">
      <c r="A90" s="51" t="s">
        <v>96</v>
      </c>
      <c r="B90" s="51"/>
      <c r="C90" s="58"/>
      <c r="D90" s="58"/>
      <c r="E90" s="31">
        <f>Conso!G24</f>
        <v>89416</v>
      </c>
      <c r="F90" s="55"/>
      <c r="G90" s="31">
        <f>Conso!G19</f>
        <v>89416</v>
      </c>
      <c r="H90" s="55"/>
      <c r="I90" s="27">
        <f>'The Company Only'!G22</f>
        <v>89416</v>
      </c>
      <c r="J90" s="50"/>
      <c r="K90" s="27">
        <f>'The Company Only'!G17</f>
        <v>89416</v>
      </c>
      <c r="L90" s="50"/>
    </row>
    <row r="91" spans="1:12" ht="21.9" customHeight="1" x14ac:dyDescent="0.25">
      <c r="A91" s="51" t="s">
        <v>5</v>
      </c>
      <c r="B91" s="51"/>
      <c r="C91" s="58"/>
      <c r="D91" s="58"/>
      <c r="E91" s="31"/>
      <c r="F91" s="55"/>
      <c r="G91" s="31"/>
      <c r="H91" s="55"/>
      <c r="I91" s="27"/>
      <c r="J91" s="50"/>
      <c r="K91" s="27"/>
      <c r="L91" s="50"/>
    </row>
    <row r="92" spans="1:12" ht="21.9" customHeight="1" x14ac:dyDescent="0.25">
      <c r="A92" s="51" t="s">
        <v>21</v>
      </c>
      <c r="B92" s="51"/>
      <c r="C92" s="58"/>
      <c r="D92" s="58"/>
      <c r="E92" s="31">
        <f>Conso!I24</f>
        <v>314591</v>
      </c>
      <c r="F92" s="55"/>
      <c r="G92" s="31">
        <f>Conso!I19</f>
        <v>314591</v>
      </c>
      <c r="H92" s="55"/>
      <c r="I92" s="27">
        <f>'The Company Only'!I22</f>
        <v>314591</v>
      </c>
      <c r="J92" s="50"/>
      <c r="K92" s="27">
        <f>'The Company Only'!I17</f>
        <v>314591</v>
      </c>
      <c r="L92" s="50"/>
    </row>
    <row r="93" spans="1:12" ht="21.9" customHeight="1" x14ac:dyDescent="0.25">
      <c r="A93" s="51" t="s">
        <v>22</v>
      </c>
      <c r="B93" s="51"/>
      <c r="C93" s="58"/>
      <c r="D93" s="48"/>
      <c r="E93" s="35">
        <f>Conso!K24</f>
        <v>41251680</v>
      </c>
      <c r="F93" s="55"/>
      <c r="G93" s="35">
        <f>Conso!K19</f>
        <v>40114473</v>
      </c>
      <c r="H93" s="55"/>
      <c r="I93" s="40">
        <f>'The Company Only'!K22</f>
        <v>22253833</v>
      </c>
      <c r="J93" s="50"/>
      <c r="K93" s="40">
        <f>'The Company Only'!K17</f>
        <v>22623961</v>
      </c>
      <c r="L93" s="50"/>
    </row>
    <row r="94" spans="1:12" ht="21.9" customHeight="1" x14ac:dyDescent="0.25">
      <c r="A94" s="100" t="s">
        <v>76</v>
      </c>
      <c r="B94" s="100"/>
      <c r="C94" s="58"/>
      <c r="E94" s="2">
        <f>SUM(E89:E93)</f>
        <v>44801586</v>
      </c>
      <c r="F94" s="50"/>
      <c r="G94" s="2">
        <f>SUM(G89:G93)</f>
        <v>43664379</v>
      </c>
      <c r="H94" s="50"/>
      <c r="I94" s="2">
        <f>SUM(I89:I93)</f>
        <v>25803739</v>
      </c>
      <c r="J94" s="50"/>
      <c r="K94" s="2">
        <f>SUM(K89:K93)</f>
        <v>26173867</v>
      </c>
      <c r="L94" s="50"/>
    </row>
    <row r="95" spans="1:12" ht="21.9" customHeight="1" x14ac:dyDescent="0.25">
      <c r="A95" s="51" t="s">
        <v>77</v>
      </c>
      <c r="B95" s="51"/>
      <c r="C95" s="58"/>
      <c r="D95" s="48"/>
      <c r="E95" s="28">
        <f>Conso!O24</f>
        <v>-19805</v>
      </c>
      <c r="F95" s="55"/>
      <c r="G95" s="28">
        <f>Conso!O19</f>
        <v>-19628</v>
      </c>
      <c r="H95" s="55"/>
      <c r="I95" s="28">
        <v>0</v>
      </c>
      <c r="J95" s="50"/>
      <c r="K95" s="28">
        <v>0</v>
      </c>
      <c r="L95" s="50"/>
    </row>
    <row r="96" spans="1:12" ht="21.9" customHeight="1" x14ac:dyDescent="0.25">
      <c r="A96" s="100" t="s">
        <v>40</v>
      </c>
      <c r="B96" s="100"/>
      <c r="C96" s="58"/>
      <c r="D96" s="48"/>
      <c r="E96" s="9">
        <f>SUM(E94:E95)</f>
        <v>44781781</v>
      </c>
      <c r="F96" s="50"/>
      <c r="G96" s="9">
        <f>SUM(G94:G95)</f>
        <v>43644751</v>
      </c>
      <c r="H96" s="50"/>
      <c r="I96" s="9">
        <f>SUM(I94:I95)</f>
        <v>25803739</v>
      </c>
      <c r="J96" s="50"/>
      <c r="K96" s="7">
        <f>SUM(K94:K95)</f>
        <v>26173867</v>
      </c>
      <c r="L96" s="50"/>
    </row>
    <row r="97" spans="1:12" ht="21.9" customHeight="1" thickBot="1" x14ac:dyDescent="0.3">
      <c r="A97" s="100" t="s">
        <v>41</v>
      </c>
      <c r="B97" s="100"/>
      <c r="C97" s="48"/>
      <c r="D97" s="48"/>
      <c r="E97" s="10">
        <f>SUM(E68+E96)</f>
        <v>86244984</v>
      </c>
      <c r="F97" s="50"/>
      <c r="G97" s="10">
        <f>SUM(G68+G96)</f>
        <v>84893117</v>
      </c>
      <c r="H97" s="50"/>
      <c r="I97" s="10">
        <f>SUM(I68+I96)</f>
        <v>54444295</v>
      </c>
      <c r="J97" s="50"/>
      <c r="K97" s="10">
        <f>SUM(K68+K96)</f>
        <v>56016280</v>
      </c>
      <c r="L97" s="50"/>
    </row>
    <row r="98" spans="1:12" ht="21.9" customHeight="1" thickTop="1" x14ac:dyDescent="0.25">
      <c r="A98" s="51"/>
      <c r="B98" s="51"/>
      <c r="C98" s="51"/>
      <c r="D98" s="51"/>
      <c r="E98" s="50">
        <f>E97-E34</f>
        <v>0</v>
      </c>
      <c r="F98" s="50"/>
      <c r="G98" s="50">
        <f>G97-G34</f>
        <v>0</v>
      </c>
      <c r="H98" s="50"/>
      <c r="I98" s="50">
        <f>I97-I34</f>
        <v>0</v>
      </c>
      <c r="J98" s="50"/>
      <c r="K98" s="50">
        <f>K97-K34</f>
        <v>0</v>
      </c>
    </row>
    <row r="99" spans="1:12" s="95" customFormat="1" ht="21.9" customHeight="1" x14ac:dyDescent="0.25">
      <c r="A99" s="51" t="s">
        <v>1</v>
      </c>
      <c r="B99" s="51"/>
      <c r="C99" s="72"/>
      <c r="D99" s="72"/>
      <c r="E99" s="106"/>
      <c r="F99" s="72"/>
      <c r="G99" s="106"/>
      <c r="H99" s="106"/>
      <c r="I99" s="106"/>
      <c r="K99" s="106"/>
    </row>
    <row r="100" spans="1:12" s="95" customFormat="1" ht="21.9" customHeight="1" x14ac:dyDescent="0.25">
      <c r="A100" s="51"/>
      <c r="B100" s="51"/>
      <c r="C100" s="72"/>
      <c r="D100" s="72"/>
      <c r="E100" s="106"/>
      <c r="F100" s="72"/>
      <c r="G100" s="106"/>
      <c r="H100" s="106"/>
      <c r="I100" s="106"/>
      <c r="K100" s="106"/>
    </row>
    <row r="101" spans="1:12" s="95" customFormat="1" ht="21.9" customHeight="1" x14ac:dyDescent="0.25">
      <c r="A101" s="107"/>
      <c r="B101" s="107"/>
      <c r="C101" s="107"/>
      <c r="D101" s="107"/>
      <c r="E101" s="106"/>
      <c r="F101" s="72"/>
      <c r="G101" s="106"/>
      <c r="H101" s="106"/>
      <c r="I101" s="106"/>
      <c r="K101" s="106"/>
    </row>
    <row r="102" spans="1:12" s="95" customFormat="1" ht="21.9" customHeight="1" x14ac:dyDescent="0.25">
      <c r="C102" s="75"/>
      <c r="D102" s="72"/>
      <c r="E102" s="106"/>
      <c r="F102" s="72"/>
      <c r="G102" s="106"/>
      <c r="H102" s="106"/>
      <c r="I102" s="106"/>
      <c r="K102" s="106"/>
    </row>
    <row r="103" spans="1:12" s="95" customFormat="1" ht="21.9" customHeight="1" x14ac:dyDescent="0.25">
      <c r="D103" s="72"/>
      <c r="E103" s="54" t="s">
        <v>10</v>
      </c>
      <c r="F103" s="72"/>
      <c r="G103" s="94"/>
      <c r="H103" s="94"/>
      <c r="I103" s="94"/>
      <c r="J103" s="94"/>
      <c r="K103" s="94"/>
    </row>
    <row r="104" spans="1:12" s="95" customFormat="1" ht="21.9" customHeight="1" x14ac:dyDescent="0.25">
      <c r="A104" s="107"/>
      <c r="B104" s="107"/>
      <c r="C104" s="107"/>
      <c r="D104" s="107"/>
      <c r="E104" s="106"/>
      <c r="F104" s="72"/>
      <c r="G104" s="106"/>
      <c r="H104" s="106"/>
      <c r="I104" s="106"/>
      <c r="K104" s="106"/>
    </row>
  </sheetData>
  <mergeCells count="6">
    <mergeCell ref="E5:G5"/>
    <mergeCell ref="E42:G42"/>
    <mergeCell ref="E79:G79"/>
    <mergeCell ref="I5:K5"/>
    <mergeCell ref="I42:K42"/>
    <mergeCell ref="I79:K79"/>
  </mergeCells>
  <printOptions horizontalCentered="1" gridLinesSet="0"/>
  <pageMargins left="0.78740157480314965" right="0.19685039370078741" top="0.55118110236220474" bottom="0" header="0.19685039370078741" footer="0.19685039370078741"/>
  <pageSetup paperSize="9" scale="84" firstPageNumber="6" fitToHeight="0" orientation="portrait" useFirstPageNumber="1" r:id="rId1"/>
  <rowBreaks count="3" manualBreakCount="3">
    <brk id="37" max="15" man="1"/>
    <brk id="74" max="15" man="1"/>
    <brk id="10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12" transitionEvaluation="1" transitionEntry="1"/>
  <dimension ref="A1:J133"/>
  <sheetViews>
    <sheetView showGridLines="0" view="pageBreakPreview" topLeftCell="A112" zoomScale="90" zoomScaleNormal="100" zoomScaleSheetLayoutView="90" workbookViewId="0">
      <selection activeCell="A115" sqref="A115"/>
    </sheetView>
  </sheetViews>
  <sheetFormatPr defaultColWidth="9.875" defaultRowHeight="21.9" customHeight="1" x14ac:dyDescent="0.25"/>
  <cols>
    <col min="1" max="1" width="47.125" style="94" customWidth="1"/>
    <col min="2" max="2" width="5.75" style="94" customWidth="1"/>
    <col min="3" max="3" width="1.75" style="94" customWidth="1"/>
    <col min="4" max="4" width="14.25" style="94" customWidth="1"/>
    <col min="5" max="5" width="1.75" style="94" customWidth="1"/>
    <col min="6" max="6" width="14.25" style="94" customWidth="1"/>
    <col min="7" max="7" width="1.75" style="94" customWidth="1"/>
    <col min="8" max="8" width="14.25" style="94" customWidth="1"/>
    <col min="9" max="9" width="1.75" style="94" customWidth="1"/>
    <col min="10" max="10" width="14.25" style="94" customWidth="1"/>
    <col min="11" max="11" width="1.25" style="94" customWidth="1"/>
    <col min="12" max="16384" width="9.875" style="94"/>
  </cols>
  <sheetData>
    <row r="1" spans="1:10" ht="21.9" customHeight="1" x14ac:dyDescent="0.25">
      <c r="J1" s="46" t="s">
        <v>124</v>
      </c>
    </row>
    <row r="2" spans="1:10" ht="21.9" customHeight="1" x14ac:dyDescent="0.25">
      <c r="A2" s="4" t="s">
        <v>106</v>
      </c>
      <c r="B2" s="4"/>
      <c r="C2" s="4"/>
      <c r="D2" s="4"/>
      <c r="E2" s="4"/>
      <c r="F2" s="4"/>
      <c r="G2" s="4"/>
      <c r="H2" s="4"/>
      <c r="I2" s="4"/>
      <c r="J2" s="4"/>
    </row>
    <row r="3" spans="1:10" ht="21.9" customHeight="1" x14ac:dyDescent="0.25">
      <c r="A3" s="100" t="s">
        <v>113</v>
      </c>
      <c r="B3" s="4"/>
      <c r="C3" s="4"/>
      <c r="D3" s="4"/>
      <c r="E3" s="4"/>
      <c r="F3" s="4"/>
      <c r="G3" s="4"/>
      <c r="H3" s="4"/>
      <c r="I3" s="4"/>
      <c r="J3" s="4"/>
    </row>
    <row r="4" spans="1:10" ht="21.9" customHeight="1" x14ac:dyDescent="0.25">
      <c r="A4" s="4" t="s">
        <v>205</v>
      </c>
      <c r="B4" s="4"/>
      <c r="C4" s="4"/>
      <c r="D4" s="4"/>
      <c r="E4" s="4"/>
      <c r="F4" s="4"/>
      <c r="G4" s="4"/>
      <c r="H4" s="4"/>
      <c r="I4" s="4"/>
      <c r="J4" s="4"/>
    </row>
    <row r="5" spans="1:10" ht="21.9" customHeight="1" x14ac:dyDescent="0.25">
      <c r="B5" s="46"/>
      <c r="C5" s="46"/>
      <c r="D5" s="46"/>
      <c r="E5" s="46"/>
      <c r="F5" s="46"/>
      <c r="G5" s="46"/>
      <c r="H5" s="46"/>
      <c r="J5" s="46" t="s">
        <v>123</v>
      </c>
    </row>
    <row r="6" spans="1:10" ht="21.9" customHeight="1" x14ac:dyDescent="0.25">
      <c r="A6" s="47"/>
      <c r="B6" s="47"/>
      <c r="C6" s="47"/>
      <c r="D6" s="114" t="s">
        <v>8</v>
      </c>
      <c r="E6" s="114"/>
      <c r="F6" s="114"/>
      <c r="G6" s="47"/>
      <c r="H6" s="114" t="s">
        <v>9</v>
      </c>
      <c r="I6" s="115"/>
      <c r="J6" s="115"/>
    </row>
    <row r="7" spans="1:10" ht="21.9" customHeight="1" x14ac:dyDescent="0.25">
      <c r="A7" s="48"/>
      <c r="B7" s="49" t="s">
        <v>0</v>
      </c>
      <c r="C7" s="49"/>
      <c r="D7" s="12">
        <v>2025</v>
      </c>
      <c r="E7" s="49"/>
      <c r="F7" s="12">
        <v>2024</v>
      </c>
      <c r="G7" s="48"/>
      <c r="H7" s="12">
        <v>2025</v>
      </c>
      <c r="I7" s="49"/>
      <c r="J7" s="12">
        <v>2024</v>
      </c>
    </row>
    <row r="8" spans="1:10" ht="21.9" customHeight="1" x14ac:dyDescent="0.25">
      <c r="A8" s="100" t="s">
        <v>104</v>
      </c>
      <c r="B8" s="49"/>
      <c r="C8" s="49"/>
      <c r="D8" s="12"/>
      <c r="E8" s="49"/>
      <c r="F8" s="12"/>
      <c r="G8" s="48"/>
      <c r="H8" s="12"/>
      <c r="I8" s="49"/>
      <c r="J8" s="12"/>
    </row>
    <row r="9" spans="1:10" ht="21.9" customHeight="1" x14ac:dyDescent="0.25">
      <c r="A9" s="100" t="s">
        <v>42</v>
      </c>
      <c r="B9" s="58"/>
      <c r="C9" s="51"/>
      <c r="D9" s="51"/>
      <c r="E9" s="51"/>
      <c r="F9" s="51"/>
      <c r="G9" s="51"/>
      <c r="H9" s="51"/>
      <c r="J9" s="51"/>
    </row>
    <row r="10" spans="1:10" ht="21.9" customHeight="1" x14ac:dyDescent="0.25">
      <c r="A10" s="95" t="s">
        <v>139</v>
      </c>
      <c r="B10" s="58"/>
      <c r="C10" s="58"/>
      <c r="D10" s="52">
        <v>8870904</v>
      </c>
      <c r="E10" s="60"/>
      <c r="F10" s="52">
        <v>9620479</v>
      </c>
      <c r="G10" s="60"/>
      <c r="H10" s="52">
        <v>20980</v>
      </c>
      <c r="I10" s="60"/>
      <c r="J10" s="52">
        <v>17558</v>
      </c>
    </row>
    <row r="11" spans="1:10" ht="21.9" customHeight="1" x14ac:dyDescent="0.25">
      <c r="A11" s="94" t="s">
        <v>57</v>
      </c>
      <c r="B11" s="58"/>
      <c r="C11" s="58"/>
      <c r="D11" s="52">
        <v>175993</v>
      </c>
      <c r="E11" s="60"/>
      <c r="F11" s="52">
        <v>195279</v>
      </c>
      <c r="G11" s="60"/>
      <c r="H11" s="52">
        <v>0</v>
      </c>
      <c r="I11" s="60"/>
      <c r="J11" s="52">
        <v>0</v>
      </c>
    </row>
    <row r="12" spans="1:10" ht="21.9" customHeight="1" x14ac:dyDescent="0.25">
      <c r="A12" s="94" t="s">
        <v>119</v>
      </c>
      <c r="B12" s="58">
        <v>2</v>
      </c>
      <c r="C12" s="58"/>
      <c r="D12" s="52">
        <v>76629</v>
      </c>
      <c r="E12" s="60"/>
      <c r="F12" s="52">
        <v>132448</v>
      </c>
      <c r="G12" s="60"/>
      <c r="H12" s="52">
        <v>76629</v>
      </c>
      <c r="I12" s="60"/>
      <c r="J12" s="52">
        <v>132448</v>
      </c>
    </row>
    <row r="13" spans="1:10" ht="21.9" customHeight="1" x14ac:dyDescent="0.25">
      <c r="A13" s="94" t="s">
        <v>78</v>
      </c>
      <c r="B13" s="58">
        <v>2</v>
      </c>
      <c r="C13" s="58"/>
      <c r="D13" s="52">
        <v>0</v>
      </c>
      <c r="E13" s="60"/>
      <c r="F13" s="52">
        <v>0</v>
      </c>
      <c r="G13" s="60"/>
      <c r="H13" s="52">
        <v>445776</v>
      </c>
      <c r="I13" s="60"/>
      <c r="J13" s="52">
        <v>445415</v>
      </c>
    </row>
    <row r="14" spans="1:10" ht="21.9" customHeight="1" x14ac:dyDescent="0.25">
      <c r="A14" s="94" t="s">
        <v>79</v>
      </c>
      <c r="B14" s="59" t="s">
        <v>209</v>
      </c>
      <c r="C14" s="58"/>
      <c r="D14" s="52">
        <v>0</v>
      </c>
      <c r="E14" s="60"/>
      <c r="F14" s="52">
        <v>0</v>
      </c>
      <c r="G14" s="60"/>
      <c r="H14" s="52">
        <v>392729</v>
      </c>
      <c r="I14" s="60"/>
      <c r="J14" s="52">
        <v>110522</v>
      </c>
    </row>
    <row r="15" spans="1:10" ht="21.9" customHeight="1" x14ac:dyDescent="0.25">
      <c r="A15" s="51" t="s">
        <v>23</v>
      </c>
      <c r="B15" s="58">
        <v>2</v>
      </c>
      <c r="C15" s="58"/>
      <c r="D15" s="43">
        <v>59011</v>
      </c>
      <c r="E15" s="60"/>
      <c r="F15" s="43">
        <v>254934</v>
      </c>
      <c r="G15" s="60"/>
      <c r="H15" s="52">
        <v>54776</v>
      </c>
      <c r="I15" s="60"/>
      <c r="J15" s="52">
        <v>90707</v>
      </c>
    </row>
    <row r="16" spans="1:10" ht="21.9" customHeight="1" x14ac:dyDescent="0.25">
      <c r="A16" s="100" t="s">
        <v>43</v>
      </c>
      <c r="B16" s="58"/>
      <c r="C16" s="58"/>
      <c r="D16" s="7">
        <f>SUM(D10:D15)</f>
        <v>9182537</v>
      </c>
      <c r="E16" s="60"/>
      <c r="F16" s="7">
        <f>SUM(F10:F15)</f>
        <v>10203140</v>
      </c>
      <c r="G16" s="60"/>
      <c r="H16" s="7">
        <f>SUM(H10:H15)</f>
        <v>990890</v>
      </c>
      <c r="I16" s="60"/>
      <c r="J16" s="7">
        <f>SUM(J10:J15)</f>
        <v>796650</v>
      </c>
    </row>
    <row r="17" spans="1:10" ht="21.9" customHeight="1" x14ac:dyDescent="0.25">
      <c r="A17" s="100" t="s">
        <v>44</v>
      </c>
      <c r="B17" s="58"/>
      <c r="C17" s="58"/>
      <c r="D17" s="1"/>
      <c r="E17" s="60"/>
      <c r="F17" s="1"/>
      <c r="G17" s="60"/>
      <c r="H17" s="1"/>
      <c r="I17" s="60"/>
      <c r="J17" s="1"/>
    </row>
    <row r="18" spans="1:10" ht="21.9" customHeight="1" x14ac:dyDescent="0.25">
      <c r="A18" s="51" t="s">
        <v>132</v>
      </c>
      <c r="B18" s="58"/>
      <c r="C18" s="58"/>
      <c r="D18" s="43">
        <v>6171671</v>
      </c>
      <c r="E18" s="60"/>
      <c r="F18" s="43">
        <v>6600626</v>
      </c>
      <c r="G18" s="60"/>
      <c r="H18" s="52">
        <v>6815</v>
      </c>
      <c r="I18" s="60"/>
      <c r="J18" s="52">
        <v>12843</v>
      </c>
    </row>
    <row r="19" spans="1:10" ht="21.9" customHeight="1" x14ac:dyDescent="0.25">
      <c r="A19" s="51" t="s">
        <v>133</v>
      </c>
      <c r="B19" s="58"/>
      <c r="C19" s="58"/>
      <c r="D19" s="43">
        <v>31198</v>
      </c>
      <c r="E19" s="60"/>
      <c r="F19" s="43">
        <v>46140</v>
      </c>
      <c r="G19" s="60"/>
      <c r="H19" s="52">
        <v>0</v>
      </c>
      <c r="I19" s="60"/>
      <c r="J19" s="52">
        <v>0</v>
      </c>
    </row>
    <row r="20" spans="1:10" ht="21.9" customHeight="1" x14ac:dyDescent="0.25">
      <c r="A20" s="51" t="s">
        <v>46</v>
      </c>
      <c r="B20" s="58"/>
      <c r="C20" s="58"/>
      <c r="D20" s="43">
        <v>769169</v>
      </c>
      <c r="E20" s="61"/>
      <c r="F20" s="43">
        <v>823433</v>
      </c>
      <c r="G20" s="61"/>
      <c r="H20" s="52">
        <v>11899</v>
      </c>
      <c r="I20" s="61"/>
      <c r="J20" s="52">
        <v>27495</v>
      </c>
    </row>
    <row r="21" spans="1:10" ht="21.9" customHeight="1" x14ac:dyDescent="0.25">
      <c r="A21" s="51" t="s">
        <v>47</v>
      </c>
      <c r="B21" s="58"/>
      <c r="C21" s="58"/>
      <c r="D21" s="43">
        <v>990573</v>
      </c>
      <c r="E21" s="61"/>
      <c r="F21" s="43">
        <v>1041984</v>
      </c>
      <c r="G21" s="61"/>
      <c r="H21" s="52">
        <v>110972</v>
      </c>
      <c r="I21" s="61"/>
      <c r="J21" s="52">
        <v>98901</v>
      </c>
    </row>
    <row r="22" spans="1:10" ht="21.9" customHeight="1" x14ac:dyDescent="0.25">
      <c r="A22" s="94" t="s">
        <v>144</v>
      </c>
      <c r="B22" s="59"/>
      <c r="C22" s="58"/>
      <c r="D22" s="43">
        <v>14009</v>
      </c>
      <c r="E22" s="61"/>
      <c r="F22" s="43">
        <v>43010</v>
      </c>
      <c r="G22" s="61"/>
      <c r="H22" s="52">
        <v>0</v>
      </c>
      <c r="I22" s="61"/>
      <c r="J22" s="52">
        <v>0</v>
      </c>
    </row>
    <row r="23" spans="1:10" ht="21.9" customHeight="1" x14ac:dyDescent="0.25">
      <c r="A23" s="100" t="s">
        <v>45</v>
      </c>
      <c r="B23" s="58"/>
      <c r="C23" s="58"/>
      <c r="D23" s="7">
        <f>SUM(D18:D22)</f>
        <v>7976620</v>
      </c>
      <c r="E23" s="61"/>
      <c r="F23" s="7">
        <f>SUM(F18:F22)</f>
        <v>8555193</v>
      </c>
      <c r="G23" s="61"/>
      <c r="H23" s="7">
        <f>SUM(H18:H22)</f>
        <v>129686</v>
      </c>
      <c r="I23" s="61"/>
      <c r="J23" s="7">
        <f>SUM(J18:J22)</f>
        <v>139239</v>
      </c>
    </row>
    <row r="24" spans="1:10" ht="21.9" customHeight="1" x14ac:dyDescent="0.25">
      <c r="A24" s="100" t="s">
        <v>158</v>
      </c>
      <c r="B24" s="58"/>
      <c r="C24" s="58"/>
      <c r="D24" s="1">
        <f>SUM(D16-D23)</f>
        <v>1205917</v>
      </c>
      <c r="E24" s="61"/>
      <c r="F24" s="1">
        <f>SUM(F16-F23)</f>
        <v>1647947</v>
      </c>
      <c r="G24" s="61"/>
      <c r="H24" s="1">
        <f>SUM(H16-H23)</f>
        <v>861204</v>
      </c>
      <c r="I24" s="61"/>
      <c r="J24" s="1">
        <f>SUM(J16-J23)</f>
        <v>657411</v>
      </c>
    </row>
    <row r="25" spans="1:10" ht="21.9" customHeight="1" x14ac:dyDescent="0.25">
      <c r="A25" s="94" t="s">
        <v>159</v>
      </c>
      <c r="B25" s="58">
        <v>6</v>
      </c>
      <c r="C25" s="58"/>
      <c r="D25" s="42">
        <v>314750</v>
      </c>
      <c r="E25" s="61"/>
      <c r="F25" s="42">
        <v>340743</v>
      </c>
      <c r="G25" s="61"/>
      <c r="H25" s="42">
        <v>0</v>
      </c>
      <c r="I25" s="61"/>
      <c r="J25" s="42">
        <v>0</v>
      </c>
    </row>
    <row r="26" spans="1:10" ht="21.9" customHeight="1" x14ac:dyDescent="0.25">
      <c r="A26" s="100" t="s">
        <v>101</v>
      </c>
      <c r="B26" s="58"/>
      <c r="C26" s="58"/>
      <c r="D26" s="1">
        <f>SUM(D24:D25)</f>
        <v>1520667</v>
      </c>
      <c r="E26" s="61"/>
      <c r="F26" s="1">
        <f>SUM(F24:F25)</f>
        <v>1988690</v>
      </c>
      <c r="G26" s="61"/>
      <c r="H26" s="1">
        <f>SUM(H24:H25)</f>
        <v>861204</v>
      </c>
      <c r="I26" s="61"/>
      <c r="J26" s="1">
        <f>SUM(J24:J25)</f>
        <v>657411</v>
      </c>
    </row>
    <row r="27" spans="1:10" ht="21.9" customHeight="1" x14ac:dyDescent="0.25">
      <c r="A27" s="94" t="s">
        <v>48</v>
      </c>
      <c r="B27" s="58"/>
      <c r="C27" s="58"/>
      <c r="D27" s="42">
        <v>-136931</v>
      </c>
      <c r="E27" s="61"/>
      <c r="F27" s="42">
        <v>-209608</v>
      </c>
      <c r="G27" s="61"/>
      <c r="H27" s="42">
        <v>-234002</v>
      </c>
      <c r="I27" s="61"/>
      <c r="J27" s="42">
        <v>-261161</v>
      </c>
    </row>
    <row r="28" spans="1:10" ht="21.9" customHeight="1" x14ac:dyDescent="0.25">
      <c r="A28" s="100" t="s">
        <v>102</v>
      </c>
      <c r="B28" s="58"/>
      <c r="C28" s="58"/>
      <c r="D28" s="43">
        <f>SUM(D26:D27)</f>
        <v>1383736</v>
      </c>
      <c r="E28" s="60"/>
      <c r="F28" s="43">
        <f>SUM(F26:F27)</f>
        <v>1779082</v>
      </c>
      <c r="G28" s="60"/>
      <c r="H28" s="43">
        <f>SUM(H26:H27)</f>
        <v>627202</v>
      </c>
      <c r="I28" s="60"/>
      <c r="J28" s="43">
        <f>SUM(J26:J27)</f>
        <v>396250</v>
      </c>
    </row>
    <row r="29" spans="1:10" ht="21.9" customHeight="1" x14ac:dyDescent="0.25">
      <c r="A29" s="94" t="s">
        <v>103</v>
      </c>
      <c r="B29" s="58">
        <v>13</v>
      </c>
      <c r="C29" s="58"/>
      <c r="D29" s="42">
        <v>-229131</v>
      </c>
      <c r="E29" s="61"/>
      <c r="F29" s="42">
        <v>-328768</v>
      </c>
      <c r="G29" s="61"/>
      <c r="H29" s="42">
        <v>-47612</v>
      </c>
      <c r="I29" s="61"/>
      <c r="J29" s="42">
        <v>-57535</v>
      </c>
    </row>
    <row r="30" spans="1:10" ht="21.9" customHeight="1" x14ac:dyDescent="0.25">
      <c r="A30" s="100" t="s">
        <v>125</v>
      </c>
      <c r="B30" s="58"/>
      <c r="C30" s="58"/>
      <c r="D30" s="25">
        <f>SUM(D28:D29)</f>
        <v>1154605</v>
      </c>
      <c r="E30" s="61"/>
      <c r="F30" s="25">
        <f>SUM(F28:F29)</f>
        <v>1450314</v>
      </c>
      <c r="G30" s="61"/>
      <c r="H30" s="25">
        <f>SUM(H28:H29)</f>
        <v>579590</v>
      </c>
      <c r="I30" s="61"/>
      <c r="J30" s="25">
        <f>SUM(J28:J29)</f>
        <v>338715</v>
      </c>
    </row>
    <row r="31" spans="1:10" ht="21.9" customHeight="1" x14ac:dyDescent="0.25">
      <c r="A31" s="48"/>
      <c r="B31" s="49"/>
      <c r="C31" s="49"/>
      <c r="D31" s="12"/>
      <c r="E31" s="49"/>
      <c r="F31" s="12"/>
      <c r="G31" s="48"/>
      <c r="H31" s="12"/>
      <c r="I31" s="49"/>
      <c r="J31" s="12"/>
    </row>
    <row r="32" spans="1:10" ht="21.9" customHeight="1" x14ac:dyDescent="0.25">
      <c r="A32" s="100" t="s">
        <v>80</v>
      </c>
      <c r="B32" s="49"/>
      <c r="C32" s="49"/>
      <c r="D32" s="12"/>
      <c r="E32" s="49"/>
      <c r="F32" s="12"/>
      <c r="G32" s="48"/>
      <c r="H32" s="12"/>
      <c r="I32" s="49"/>
      <c r="J32" s="12"/>
    </row>
    <row r="33" spans="1:10" ht="21.9" customHeight="1" x14ac:dyDescent="0.25">
      <c r="A33" s="100" t="s">
        <v>126</v>
      </c>
      <c r="B33" s="49"/>
      <c r="C33" s="49"/>
      <c r="D33" s="65">
        <v>0</v>
      </c>
      <c r="E33" s="64"/>
      <c r="F33" s="65">
        <v>0</v>
      </c>
      <c r="G33" s="64"/>
      <c r="H33" s="65">
        <v>0</v>
      </c>
      <c r="I33" s="64"/>
      <c r="J33" s="65">
        <v>0</v>
      </c>
    </row>
    <row r="34" spans="1:10" ht="21.9" customHeight="1" x14ac:dyDescent="0.25">
      <c r="B34" s="49"/>
      <c r="C34" s="49"/>
      <c r="D34" s="8"/>
      <c r="E34" s="60"/>
      <c r="F34" s="8"/>
      <c r="G34" s="60"/>
      <c r="H34" s="8"/>
      <c r="I34" s="60"/>
      <c r="J34" s="8"/>
    </row>
    <row r="35" spans="1:10" ht="21.9" customHeight="1" thickBot="1" x14ac:dyDescent="0.3">
      <c r="A35" s="100" t="s">
        <v>127</v>
      </c>
      <c r="B35" s="49"/>
      <c r="C35" s="49"/>
      <c r="D35" s="66">
        <f>SUM(D30+D33)</f>
        <v>1154605</v>
      </c>
      <c r="E35" s="64"/>
      <c r="F35" s="66">
        <f>SUM(F30+F33)</f>
        <v>1450314</v>
      </c>
      <c r="G35" s="64"/>
      <c r="H35" s="66">
        <f>SUM(H30+H33)</f>
        <v>579590</v>
      </c>
      <c r="I35" s="64"/>
      <c r="J35" s="66">
        <f>SUM(J30+J33)</f>
        <v>338715</v>
      </c>
    </row>
    <row r="36" spans="1:10" ht="21.9" customHeight="1" thickTop="1" x14ac:dyDescent="0.25">
      <c r="A36" s="48"/>
      <c r="B36" s="49"/>
      <c r="C36" s="49"/>
      <c r="D36" s="12"/>
      <c r="E36" s="49"/>
      <c r="F36" s="12"/>
      <c r="G36" s="48"/>
      <c r="H36" s="12"/>
      <c r="I36" s="49"/>
      <c r="J36" s="12"/>
    </row>
    <row r="37" spans="1:10" ht="21.9" customHeight="1" x14ac:dyDescent="0.25">
      <c r="A37" s="51" t="s">
        <v>1</v>
      </c>
      <c r="D37" s="1"/>
      <c r="E37" s="61"/>
      <c r="F37" s="1"/>
      <c r="G37" s="1"/>
      <c r="H37" s="1"/>
      <c r="J37" s="1"/>
    </row>
    <row r="38" spans="1:10" ht="21.9" customHeight="1" x14ac:dyDescent="0.25">
      <c r="J38" s="46" t="s">
        <v>124</v>
      </c>
    </row>
    <row r="39" spans="1:10" ht="21.9" customHeight="1" x14ac:dyDescent="0.25">
      <c r="A39" s="4" t="s">
        <v>106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ht="21.9" customHeight="1" x14ac:dyDescent="0.25">
      <c r="A40" s="100" t="s">
        <v>114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ht="21.9" customHeight="1" x14ac:dyDescent="0.25">
      <c r="A41" s="4" t="s">
        <v>205</v>
      </c>
      <c r="B41" s="4"/>
      <c r="C41" s="4"/>
      <c r="D41" s="4"/>
      <c r="E41" s="4"/>
      <c r="F41" s="4"/>
      <c r="G41" s="4"/>
      <c r="H41" s="4"/>
      <c r="I41" s="4"/>
      <c r="J41" s="4"/>
    </row>
    <row r="42" spans="1:10" ht="21.9" customHeight="1" x14ac:dyDescent="0.25">
      <c r="B42" s="46"/>
      <c r="C42" s="46"/>
      <c r="D42" s="46"/>
      <c r="E42" s="46"/>
      <c r="F42" s="46"/>
      <c r="G42" s="46"/>
      <c r="H42" s="46"/>
      <c r="I42" s="46"/>
      <c r="J42" s="46" t="s">
        <v>123</v>
      </c>
    </row>
    <row r="43" spans="1:10" ht="21.9" customHeight="1" x14ac:dyDescent="0.25">
      <c r="A43" s="47"/>
      <c r="B43" s="47"/>
      <c r="C43" s="47"/>
      <c r="D43" s="114" t="s">
        <v>8</v>
      </c>
      <c r="E43" s="114"/>
      <c r="F43" s="114"/>
      <c r="G43" s="47"/>
      <c r="H43" s="114" t="s">
        <v>9</v>
      </c>
      <c r="I43" s="115"/>
      <c r="J43" s="115"/>
    </row>
    <row r="44" spans="1:10" ht="21.9" customHeight="1" x14ac:dyDescent="0.25">
      <c r="A44" s="48"/>
      <c r="B44" s="49" t="s">
        <v>0</v>
      </c>
      <c r="C44" s="49"/>
      <c r="D44" s="12">
        <v>2025</v>
      </c>
      <c r="E44" s="49"/>
      <c r="F44" s="12">
        <v>2024</v>
      </c>
      <c r="G44" s="48"/>
      <c r="H44" s="12">
        <v>2025</v>
      </c>
      <c r="I44" s="49"/>
      <c r="J44" s="12">
        <v>2024</v>
      </c>
    </row>
    <row r="45" spans="1:10" ht="21.9" customHeight="1" x14ac:dyDescent="0.25">
      <c r="A45" s="100" t="s">
        <v>166</v>
      </c>
      <c r="D45" s="1"/>
      <c r="E45" s="61"/>
      <c r="F45" s="1"/>
      <c r="G45" s="1"/>
      <c r="H45" s="1"/>
      <c r="J45" s="1"/>
    </row>
    <row r="46" spans="1:10" ht="21.9" customHeight="1" thickBot="1" x14ac:dyDescent="0.3">
      <c r="A46" s="94" t="s">
        <v>81</v>
      </c>
      <c r="B46" s="58"/>
      <c r="C46" s="58"/>
      <c r="D46" s="1">
        <f>SUM(D48-D47)</f>
        <v>1154410</v>
      </c>
      <c r="E46" s="61"/>
      <c r="F46" s="1">
        <f>SUM(F48-F47)</f>
        <v>1449844</v>
      </c>
      <c r="G46" s="1"/>
      <c r="H46" s="13">
        <f>SUM(H30)</f>
        <v>579590</v>
      </c>
      <c r="I46" s="52"/>
      <c r="J46" s="13">
        <f>SUM(J30)</f>
        <v>338715</v>
      </c>
    </row>
    <row r="47" spans="1:10" ht="21.9" customHeight="1" thickTop="1" x14ac:dyDescent="0.25">
      <c r="A47" s="94" t="s">
        <v>77</v>
      </c>
      <c r="B47" s="58"/>
      <c r="C47" s="58"/>
      <c r="D47" s="42">
        <v>195</v>
      </c>
      <c r="E47" s="61"/>
      <c r="F47" s="42">
        <v>470</v>
      </c>
      <c r="G47" s="1"/>
      <c r="H47" s="1"/>
      <c r="I47" s="52"/>
      <c r="J47" s="1"/>
    </row>
    <row r="48" spans="1:10" ht="21.9" customHeight="1" thickBot="1" x14ac:dyDescent="0.3">
      <c r="A48" s="94" t="s">
        <v>3</v>
      </c>
      <c r="B48" s="58"/>
      <c r="C48" s="58"/>
      <c r="D48" s="13">
        <f>SUM(D30)</f>
        <v>1154605</v>
      </c>
      <c r="E48" s="61"/>
      <c r="F48" s="13">
        <f>SUM(F30)</f>
        <v>1450314</v>
      </c>
      <c r="G48" s="1"/>
      <c r="H48" s="1"/>
      <c r="I48" s="52"/>
      <c r="J48" s="1"/>
    </row>
    <row r="49" spans="1:10" ht="21.9" customHeight="1" thickTop="1" x14ac:dyDescent="0.25">
      <c r="B49" s="58"/>
      <c r="C49" s="58"/>
      <c r="D49" s="8"/>
      <c r="E49" s="60"/>
      <c r="F49" s="8"/>
      <c r="G49" s="8"/>
      <c r="H49" s="8"/>
      <c r="I49" s="52"/>
      <c r="J49" s="8"/>
    </row>
    <row r="50" spans="1:10" ht="21.9" customHeight="1" x14ac:dyDescent="0.25">
      <c r="A50" s="100" t="s">
        <v>82</v>
      </c>
      <c r="B50" s="58"/>
      <c r="C50" s="58"/>
      <c r="D50" s="1"/>
      <c r="E50" s="61"/>
      <c r="F50" s="1"/>
      <c r="G50" s="1"/>
      <c r="H50" s="1"/>
      <c r="I50" s="52"/>
      <c r="J50" s="1"/>
    </row>
    <row r="51" spans="1:10" ht="21.9" customHeight="1" thickBot="1" x14ac:dyDescent="0.3">
      <c r="A51" s="94" t="s">
        <v>81</v>
      </c>
      <c r="B51" s="58"/>
      <c r="C51" s="58"/>
      <c r="D51" s="1">
        <f>SUM(D53-D52)</f>
        <v>1154410</v>
      </c>
      <c r="E51" s="61"/>
      <c r="F51" s="1">
        <f>SUM(F53-F52)</f>
        <v>1449844</v>
      </c>
      <c r="G51" s="1"/>
      <c r="H51" s="13">
        <f>H30</f>
        <v>579590</v>
      </c>
      <c r="I51" s="52"/>
      <c r="J51" s="13">
        <f>J30</f>
        <v>338715</v>
      </c>
    </row>
    <row r="52" spans="1:10" ht="21.9" customHeight="1" thickTop="1" x14ac:dyDescent="0.25">
      <c r="A52" s="94" t="s">
        <v>77</v>
      </c>
      <c r="B52" s="58"/>
      <c r="C52" s="58"/>
      <c r="D52" s="42">
        <v>195</v>
      </c>
      <c r="E52" s="61"/>
      <c r="F52" s="42">
        <v>470</v>
      </c>
      <c r="G52" s="1"/>
      <c r="H52" s="1"/>
      <c r="I52" s="52"/>
      <c r="J52" s="1"/>
    </row>
    <row r="53" spans="1:10" ht="21.9" customHeight="1" thickBot="1" x14ac:dyDescent="0.3">
      <c r="A53" s="94" t="s">
        <v>3</v>
      </c>
      <c r="B53" s="58"/>
      <c r="C53" s="58"/>
      <c r="D53" s="13">
        <f>D30</f>
        <v>1154605</v>
      </c>
      <c r="E53" s="61"/>
      <c r="F53" s="13">
        <f>F30</f>
        <v>1450314</v>
      </c>
      <c r="G53" s="1"/>
      <c r="H53" s="1"/>
      <c r="I53" s="52"/>
      <c r="J53" s="1"/>
    </row>
    <row r="54" spans="1:10" ht="21.9" customHeight="1" thickTop="1" x14ac:dyDescent="0.25">
      <c r="B54" s="58"/>
      <c r="C54" s="58"/>
      <c r="D54" s="8"/>
      <c r="E54" s="60"/>
      <c r="F54" s="8"/>
      <c r="G54" s="8"/>
      <c r="H54" s="8"/>
      <c r="I54" s="52"/>
      <c r="J54" s="8"/>
    </row>
    <row r="55" spans="1:10" ht="21.9" customHeight="1" x14ac:dyDescent="0.25">
      <c r="A55" s="100" t="s">
        <v>83</v>
      </c>
      <c r="B55" s="58">
        <v>14</v>
      </c>
      <c r="C55" s="58"/>
      <c r="D55" s="8"/>
      <c r="E55" s="60"/>
      <c r="F55" s="8"/>
      <c r="G55" s="8"/>
      <c r="H55" s="8"/>
      <c r="I55" s="52"/>
      <c r="J55" s="8"/>
    </row>
    <row r="56" spans="1:10" ht="21.9" customHeight="1" x14ac:dyDescent="0.25">
      <c r="A56" s="94" t="s">
        <v>84</v>
      </c>
      <c r="B56" s="58"/>
      <c r="C56" s="58"/>
      <c r="D56" s="14"/>
      <c r="E56" s="61"/>
      <c r="F56" s="14"/>
      <c r="G56" s="14"/>
      <c r="H56" s="14"/>
      <c r="I56" s="52"/>
      <c r="J56" s="14"/>
    </row>
    <row r="57" spans="1:10" ht="21.9" customHeight="1" thickBot="1" x14ac:dyDescent="0.3">
      <c r="A57" s="94" t="s">
        <v>157</v>
      </c>
      <c r="B57" s="58"/>
      <c r="C57" s="58"/>
      <c r="D57" s="108">
        <f>D46/D59</f>
        <v>0.36695710828605749</v>
      </c>
      <c r="E57" s="15"/>
      <c r="F57" s="108">
        <f>F46/F59</f>
        <v>0.46086794267711712</v>
      </c>
      <c r="G57" s="16"/>
      <c r="H57" s="108">
        <f>H46/H59</f>
        <v>0.18423668401305954</v>
      </c>
      <c r="I57" s="17"/>
      <c r="J57" s="108">
        <f>J46/J59</f>
        <v>0.10766874588154292</v>
      </c>
    </row>
    <row r="58" spans="1:10" ht="21.9" customHeight="1" thickTop="1" x14ac:dyDescent="0.25">
      <c r="A58" s="94" t="s">
        <v>136</v>
      </c>
      <c r="B58" s="58"/>
      <c r="C58" s="58"/>
      <c r="D58" s="18"/>
      <c r="E58" s="15"/>
      <c r="F58" s="18"/>
      <c r="G58" s="16"/>
      <c r="H58" s="18"/>
      <c r="I58" s="17"/>
      <c r="J58" s="18"/>
    </row>
    <row r="59" spans="1:10" ht="21.9" customHeight="1" thickBot="1" x14ac:dyDescent="0.3">
      <c r="A59" s="94" t="s">
        <v>135</v>
      </c>
      <c r="B59" s="58"/>
      <c r="C59" s="58"/>
      <c r="D59" s="19">
        <v>3145899</v>
      </c>
      <c r="E59" s="15"/>
      <c r="F59" s="19">
        <v>3145899</v>
      </c>
      <c r="G59" s="15"/>
      <c r="H59" s="19">
        <v>3145899</v>
      </c>
      <c r="I59" s="15"/>
      <c r="J59" s="19">
        <v>3145899</v>
      </c>
    </row>
    <row r="60" spans="1:10" ht="21.9" customHeight="1" thickTop="1" x14ac:dyDescent="0.25">
      <c r="A60" s="51"/>
      <c r="B60" s="58"/>
      <c r="C60" s="58"/>
      <c r="D60" s="20"/>
      <c r="E60" s="15"/>
      <c r="F60" s="20"/>
      <c r="G60" s="20"/>
      <c r="H60" s="20"/>
      <c r="I60" s="21"/>
      <c r="J60" s="20"/>
    </row>
    <row r="61" spans="1:10" ht="21.9" customHeight="1" x14ac:dyDescent="0.25">
      <c r="A61" s="51" t="s">
        <v>1</v>
      </c>
    </row>
    <row r="62" spans="1:10" ht="21.9" customHeight="1" x14ac:dyDescent="0.25">
      <c r="A62" s="51"/>
    </row>
    <row r="63" spans="1:10" ht="21.9" customHeight="1" x14ac:dyDescent="0.25">
      <c r="J63" s="46" t="s">
        <v>124</v>
      </c>
    </row>
    <row r="64" spans="1:10" ht="21.9" customHeight="1" x14ac:dyDescent="0.25">
      <c r="A64" s="116" t="s">
        <v>106</v>
      </c>
      <c r="B64" s="116"/>
      <c r="C64" s="116"/>
      <c r="D64" s="116"/>
      <c r="E64" s="116"/>
      <c r="F64" s="116"/>
      <c r="G64" s="116"/>
      <c r="H64" s="116"/>
      <c r="I64" s="116"/>
      <c r="J64" s="116"/>
    </row>
    <row r="65" spans="1:10" ht="21.9" customHeight="1" x14ac:dyDescent="0.25">
      <c r="A65" s="100" t="s">
        <v>113</v>
      </c>
      <c r="B65" s="4"/>
      <c r="C65" s="4"/>
      <c r="D65" s="4"/>
      <c r="E65" s="4"/>
      <c r="F65" s="4"/>
      <c r="G65" s="4"/>
      <c r="H65" s="4"/>
      <c r="I65" s="4"/>
      <c r="J65" s="4"/>
    </row>
    <row r="66" spans="1:10" ht="21.9" customHeight="1" x14ac:dyDescent="0.25">
      <c r="A66" s="116" t="s">
        <v>206</v>
      </c>
      <c r="B66" s="116"/>
      <c r="C66" s="116"/>
      <c r="D66" s="116"/>
      <c r="E66" s="116"/>
      <c r="F66" s="116"/>
      <c r="G66" s="116"/>
      <c r="H66" s="116"/>
      <c r="I66" s="116"/>
      <c r="J66" s="116"/>
    </row>
    <row r="67" spans="1:10" ht="21.9" customHeight="1" x14ac:dyDescent="0.25">
      <c r="B67" s="46"/>
      <c r="C67" s="46"/>
      <c r="D67" s="46"/>
      <c r="E67" s="46"/>
      <c r="F67" s="46"/>
      <c r="G67" s="46"/>
      <c r="H67" s="46"/>
      <c r="J67" s="46" t="s">
        <v>123</v>
      </c>
    </row>
    <row r="68" spans="1:10" ht="21.9" customHeight="1" x14ac:dyDescent="0.25">
      <c r="A68" s="47"/>
      <c r="B68" s="47"/>
      <c r="C68" s="47"/>
      <c r="D68" s="114" t="s">
        <v>8</v>
      </c>
      <c r="E68" s="114"/>
      <c r="F68" s="114"/>
      <c r="G68" s="47"/>
      <c r="H68" s="114" t="s">
        <v>9</v>
      </c>
      <c r="I68" s="115"/>
      <c r="J68" s="115"/>
    </row>
    <row r="69" spans="1:10" ht="21.9" customHeight="1" x14ac:dyDescent="0.25">
      <c r="A69" s="48"/>
      <c r="B69" s="49" t="s">
        <v>0</v>
      </c>
      <c r="C69" s="49"/>
      <c r="D69" s="12">
        <v>2025</v>
      </c>
      <c r="E69" s="49"/>
      <c r="F69" s="12">
        <v>2024</v>
      </c>
      <c r="G69" s="48"/>
      <c r="H69" s="12">
        <v>2025</v>
      </c>
      <c r="I69" s="49"/>
      <c r="J69" s="12">
        <v>2024</v>
      </c>
    </row>
    <row r="70" spans="1:10" ht="21.9" customHeight="1" x14ac:dyDescent="0.25">
      <c r="A70" s="100" t="s">
        <v>104</v>
      </c>
      <c r="B70" s="49"/>
      <c r="C70" s="49"/>
      <c r="D70" s="12"/>
      <c r="E70" s="49"/>
      <c r="F70" s="12"/>
      <c r="G70" s="48"/>
      <c r="H70" s="12"/>
      <c r="I70" s="49"/>
      <c r="J70" s="12"/>
    </row>
    <row r="71" spans="1:10" ht="21.9" customHeight="1" x14ac:dyDescent="0.25">
      <c r="A71" s="100" t="s">
        <v>42</v>
      </c>
      <c r="B71" s="58"/>
      <c r="C71" s="51"/>
      <c r="D71" s="51"/>
      <c r="E71" s="51"/>
      <c r="F71" s="51"/>
      <c r="G71" s="51"/>
      <c r="H71" s="51"/>
      <c r="J71" s="51"/>
    </row>
    <row r="72" spans="1:10" ht="21.9" customHeight="1" x14ac:dyDescent="0.25">
      <c r="A72" s="95" t="s">
        <v>139</v>
      </c>
      <c r="B72" s="58"/>
      <c r="C72" s="58"/>
      <c r="D72" s="52">
        <v>26002318</v>
      </c>
      <c r="E72" s="60"/>
      <c r="F72" s="52">
        <v>26670781</v>
      </c>
      <c r="G72" s="60"/>
      <c r="H72" s="52">
        <v>66712</v>
      </c>
      <c r="I72" s="60"/>
      <c r="J72" s="52">
        <v>117325</v>
      </c>
    </row>
    <row r="73" spans="1:10" ht="21.9" customHeight="1" x14ac:dyDescent="0.25">
      <c r="A73" s="94" t="s">
        <v>57</v>
      </c>
      <c r="B73" s="58"/>
      <c r="C73" s="58"/>
      <c r="D73" s="52">
        <v>509967</v>
      </c>
      <c r="E73" s="60"/>
      <c r="F73" s="52">
        <v>630250</v>
      </c>
      <c r="G73" s="60"/>
      <c r="H73" s="52">
        <v>0</v>
      </c>
      <c r="I73" s="60"/>
      <c r="J73" s="52">
        <v>0</v>
      </c>
    </row>
    <row r="74" spans="1:10" ht="21.9" customHeight="1" x14ac:dyDescent="0.25">
      <c r="A74" s="94" t="s">
        <v>119</v>
      </c>
      <c r="B74" s="58">
        <v>2</v>
      </c>
      <c r="C74" s="58"/>
      <c r="D74" s="52">
        <v>248333</v>
      </c>
      <c r="E74" s="60"/>
      <c r="F74" s="52">
        <v>374982</v>
      </c>
      <c r="G74" s="60"/>
      <c r="H74" s="52">
        <v>248333</v>
      </c>
      <c r="I74" s="60"/>
      <c r="J74" s="52">
        <v>374982</v>
      </c>
    </row>
    <row r="75" spans="1:10" ht="21.9" customHeight="1" x14ac:dyDescent="0.25">
      <c r="A75" s="94" t="s">
        <v>78</v>
      </c>
      <c r="B75" s="58">
        <v>2</v>
      </c>
      <c r="C75" s="58"/>
      <c r="D75" s="52">
        <v>10189</v>
      </c>
      <c r="E75" s="60"/>
      <c r="F75" s="52">
        <v>14006</v>
      </c>
      <c r="G75" s="60"/>
      <c r="H75" s="52">
        <v>1323552</v>
      </c>
      <c r="I75" s="60"/>
      <c r="J75" s="52">
        <v>1364157</v>
      </c>
    </row>
    <row r="76" spans="1:10" ht="21.9" customHeight="1" x14ac:dyDescent="0.25">
      <c r="A76" s="94" t="s">
        <v>79</v>
      </c>
      <c r="B76" s="59" t="s">
        <v>209</v>
      </c>
      <c r="C76" s="58"/>
      <c r="D76" s="52">
        <v>0</v>
      </c>
      <c r="E76" s="60"/>
      <c r="F76" s="52">
        <v>0</v>
      </c>
      <c r="G76" s="60"/>
      <c r="H76" s="52">
        <v>923847</v>
      </c>
      <c r="I76" s="60"/>
      <c r="J76" s="52">
        <v>110522</v>
      </c>
    </row>
    <row r="77" spans="1:10" ht="21.9" customHeight="1" x14ac:dyDescent="0.25">
      <c r="A77" s="51" t="s">
        <v>23</v>
      </c>
      <c r="B77" s="58">
        <v>2</v>
      </c>
      <c r="C77" s="58"/>
      <c r="D77" s="43">
        <v>198340</v>
      </c>
      <c r="E77" s="60"/>
      <c r="F77" s="43">
        <v>358803</v>
      </c>
      <c r="G77" s="60"/>
      <c r="H77" s="52">
        <v>173856</v>
      </c>
      <c r="I77" s="60"/>
      <c r="J77" s="52">
        <v>216901</v>
      </c>
    </row>
    <row r="78" spans="1:10" ht="21.9" customHeight="1" x14ac:dyDescent="0.25">
      <c r="A78" s="100" t="s">
        <v>43</v>
      </c>
      <c r="B78" s="58"/>
      <c r="C78" s="58"/>
      <c r="D78" s="7">
        <f>SUM(D72:D77)</f>
        <v>26969147</v>
      </c>
      <c r="E78" s="60"/>
      <c r="F78" s="7">
        <f>SUM(F72:F77)</f>
        <v>28048822</v>
      </c>
      <c r="G78" s="60"/>
      <c r="H78" s="7">
        <f>SUM(H72:H77)</f>
        <v>2736300</v>
      </c>
      <c r="I78" s="60"/>
      <c r="J78" s="7">
        <f>SUM(J72:J77)</f>
        <v>2183887</v>
      </c>
    </row>
    <row r="79" spans="1:10" ht="21.9" customHeight="1" x14ac:dyDescent="0.25">
      <c r="A79" s="100" t="s">
        <v>44</v>
      </c>
      <c r="B79" s="58"/>
      <c r="C79" s="58"/>
      <c r="D79" s="1"/>
      <c r="E79" s="60"/>
      <c r="F79" s="1"/>
      <c r="G79" s="60"/>
      <c r="H79" s="1"/>
      <c r="I79" s="60"/>
      <c r="J79" s="1"/>
    </row>
    <row r="80" spans="1:10" ht="21.9" customHeight="1" x14ac:dyDescent="0.25">
      <c r="A80" s="51" t="s">
        <v>132</v>
      </c>
      <c r="B80" s="58"/>
      <c r="C80" s="58"/>
      <c r="D80" s="43">
        <v>18126230</v>
      </c>
      <c r="E80" s="60"/>
      <c r="F80" s="43">
        <v>17960330</v>
      </c>
      <c r="G80" s="60"/>
      <c r="H80" s="43">
        <v>37156</v>
      </c>
      <c r="I80" s="60"/>
      <c r="J80" s="43">
        <v>84939</v>
      </c>
    </row>
    <row r="81" spans="1:10" ht="21.9" customHeight="1" x14ac:dyDescent="0.25">
      <c r="A81" s="51" t="s">
        <v>133</v>
      </c>
      <c r="B81" s="58"/>
      <c r="C81" s="58"/>
      <c r="D81" s="43">
        <v>81988</v>
      </c>
      <c r="E81" s="60"/>
      <c r="F81" s="43">
        <v>162076</v>
      </c>
      <c r="G81" s="60"/>
      <c r="H81" s="52">
        <v>0</v>
      </c>
      <c r="I81" s="60"/>
      <c r="J81" s="52">
        <v>0</v>
      </c>
    </row>
    <row r="82" spans="1:10" ht="21.9" customHeight="1" x14ac:dyDescent="0.25">
      <c r="A82" s="51" t="s">
        <v>46</v>
      </c>
      <c r="B82" s="58"/>
      <c r="C82" s="58"/>
      <c r="D82" s="43">
        <v>2243393</v>
      </c>
      <c r="E82" s="61"/>
      <c r="F82" s="43">
        <v>2327972</v>
      </c>
      <c r="G82" s="61"/>
      <c r="H82" s="43">
        <v>32119</v>
      </c>
      <c r="I82" s="61"/>
      <c r="J82" s="43">
        <v>87491</v>
      </c>
    </row>
    <row r="83" spans="1:10" ht="21.9" customHeight="1" x14ac:dyDescent="0.25">
      <c r="A83" s="51" t="s">
        <v>47</v>
      </c>
      <c r="B83" s="58"/>
      <c r="C83" s="58"/>
      <c r="D83" s="43">
        <v>2915820</v>
      </c>
      <c r="E83" s="61"/>
      <c r="F83" s="43">
        <v>3045719</v>
      </c>
      <c r="G83" s="61"/>
      <c r="H83" s="43">
        <v>312880</v>
      </c>
      <c r="I83" s="61"/>
      <c r="J83" s="43">
        <v>310005</v>
      </c>
    </row>
    <row r="84" spans="1:10" ht="21.9" customHeight="1" x14ac:dyDescent="0.25">
      <c r="A84" s="94" t="s">
        <v>144</v>
      </c>
      <c r="B84" s="59"/>
      <c r="C84" s="58"/>
      <c r="D84" s="43">
        <v>17658</v>
      </c>
      <c r="E84" s="61"/>
      <c r="F84" s="43">
        <v>43619</v>
      </c>
      <c r="G84" s="61"/>
      <c r="H84" s="52">
        <v>0</v>
      </c>
      <c r="I84" s="61"/>
      <c r="J84" s="52">
        <v>45</v>
      </c>
    </row>
    <row r="85" spans="1:10" ht="21.9" customHeight="1" x14ac:dyDescent="0.25">
      <c r="A85" s="100" t="s">
        <v>45</v>
      </c>
      <c r="B85" s="58"/>
      <c r="C85" s="58"/>
      <c r="D85" s="7">
        <f>SUM(D80:D84)</f>
        <v>23385089</v>
      </c>
      <c r="E85" s="61"/>
      <c r="F85" s="7">
        <f>SUM(F80:F84)</f>
        <v>23539716</v>
      </c>
      <c r="G85" s="61"/>
      <c r="H85" s="7">
        <f>SUM(H80:H84)</f>
        <v>382155</v>
      </c>
      <c r="I85" s="61"/>
      <c r="J85" s="7">
        <f>SUM(J80:J84)</f>
        <v>482480</v>
      </c>
    </row>
    <row r="86" spans="1:10" ht="21.9" customHeight="1" x14ac:dyDescent="0.25">
      <c r="A86" s="100" t="s">
        <v>158</v>
      </c>
      <c r="B86" s="58"/>
      <c r="C86" s="58"/>
      <c r="D86" s="1">
        <f>SUM(D78-D85)</f>
        <v>3584058</v>
      </c>
      <c r="E86" s="61"/>
      <c r="F86" s="1">
        <f>SUM(F78-F85)</f>
        <v>4509106</v>
      </c>
      <c r="G86" s="61"/>
      <c r="H86" s="1">
        <f>SUM(H78-H85)</f>
        <v>2354145</v>
      </c>
      <c r="I86" s="61"/>
      <c r="J86" s="1">
        <f>SUM(J78-J85)</f>
        <v>1701407</v>
      </c>
    </row>
    <row r="87" spans="1:10" ht="21.9" customHeight="1" x14ac:dyDescent="0.25">
      <c r="A87" s="94" t="s">
        <v>159</v>
      </c>
      <c r="B87" s="58">
        <v>6</v>
      </c>
      <c r="C87" s="58"/>
      <c r="D87" s="42">
        <v>543931</v>
      </c>
      <c r="E87" s="61"/>
      <c r="F87" s="42">
        <v>631152</v>
      </c>
      <c r="G87" s="61"/>
      <c r="H87" s="42">
        <v>0</v>
      </c>
      <c r="I87" s="61"/>
      <c r="J87" s="42">
        <v>0</v>
      </c>
    </row>
    <row r="88" spans="1:10" ht="21.9" customHeight="1" x14ac:dyDescent="0.25">
      <c r="A88" s="100" t="s">
        <v>101</v>
      </c>
      <c r="B88" s="58"/>
      <c r="C88" s="58"/>
      <c r="D88" s="1">
        <f>SUM(D86:D87)</f>
        <v>4127989</v>
      </c>
      <c r="E88" s="61"/>
      <c r="F88" s="1">
        <f>SUM(F86:F87)</f>
        <v>5140258</v>
      </c>
      <c r="G88" s="61"/>
      <c r="H88" s="1">
        <f>SUM(H86:H87)</f>
        <v>2354145</v>
      </c>
      <c r="I88" s="61"/>
      <c r="J88" s="1">
        <f>SUM(J86:J87)</f>
        <v>1701407</v>
      </c>
    </row>
    <row r="89" spans="1:10" ht="21.9" customHeight="1" x14ac:dyDescent="0.25">
      <c r="A89" s="94" t="s">
        <v>48</v>
      </c>
      <c r="B89" s="58"/>
      <c r="C89" s="58"/>
      <c r="D89" s="42">
        <v>-450339</v>
      </c>
      <c r="E89" s="61"/>
      <c r="F89" s="42">
        <v>-505391</v>
      </c>
      <c r="G89" s="61"/>
      <c r="H89" s="42">
        <v>-688145</v>
      </c>
      <c r="I89" s="61"/>
      <c r="J89" s="42">
        <v>-769432</v>
      </c>
    </row>
    <row r="90" spans="1:10" ht="21.9" customHeight="1" x14ac:dyDescent="0.25">
      <c r="A90" s="100" t="s">
        <v>102</v>
      </c>
      <c r="B90" s="58"/>
      <c r="C90" s="58"/>
      <c r="D90" s="43">
        <f>SUM(D88:D89)</f>
        <v>3677650</v>
      </c>
      <c r="E90" s="60"/>
      <c r="F90" s="43">
        <f>SUM(F88:F89)</f>
        <v>4634867</v>
      </c>
      <c r="G90" s="60"/>
      <c r="H90" s="43">
        <f>SUM(H88:H89)</f>
        <v>1666000</v>
      </c>
      <c r="I90" s="60"/>
      <c r="J90" s="43">
        <f>SUM(J88:J89)</f>
        <v>931975</v>
      </c>
    </row>
    <row r="91" spans="1:10" ht="21.9" customHeight="1" x14ac:dyDescent="0.25">
      <c r="A91" s="94" t="s">
        <v>103</v>
      </c>
      <c r="B91" s="58">
        <v>13</v>
      </c>
      <c r="C91" s="58"/>
      <c r="D91" s="42">
        <v>-653105</v>
      </c>
      <c r="E91" s="61"/>
      <c r="F91" s="42">
        <v>-907741</v>
      </c>
      <c r="G91" s="61"/>
      <c r="H91" s="42">
        <v>-148613</v>
      </c>
      <c r="I91" s="61"/>
      <c r="J91" s="42">
        <v>-165335</v>
      </c>
    </row>
    <row r="92" spans="1:10" ht="21.9" customHeight="1" x14ac:dyDescent="0.25">
      <c r="A92" s="100" t="s">
        <v>125</v>
      </c>
      <c r="B92" s="58"/>
      <c r="C92" s="58"/>
      <c r="D92" s="25">
        <f>SUM(D90:D91)</f>
        <v>3024545</v>
      </c>
      <c r="E92" s="61"/>
      <c r="F92" s="25">
        <f>SUM(F90:F91)</f>
        <v>3727126</v>
      </c>
      <c r="G92" s="61"/>
      <c r="H92" s="25">
        <f>SUM(H90:H91)</f>
        <v>1517387</v>
      </c>
      <c r="I92" s="61"/>
      <c r="J92" s="25">
        <f>SUM(J90:J91)</f>
        <v>766640</v>
      </c>
    </row>
    <row r="93" spans="1:10" ht="21.9" customHeight="1" x14ac:dyDescent="0.25">
      <c r="A93" s="48"/>
      <c r="B93" s="49"/>
      <c r="C93" s="49"/>
      <c r="D93" s="12"/>
      <c r="E93" s="49"/>
      <c r="F93" s="12"/>
      <c r="G93" s="48"/>
      <c r="H93" s="12"/>
      <c r="I93" s="49"/>
      <c r="J93" s="12"/>
    </row>
    <row r="94" spans="1:10" ht="21.9" customHeight="1" x14ac:dyDescent="0.25">
      <c r="A94" s="100" t="s">
        <v>80</v>
      </c>
      <c r="D94" s="1"/>
      <c r="E94" s="61"/>
      <c r="F94" s="1"/>
      <c r="G94" s="61"/>
      <c r="H94" s="1"/>
      <c r="I94" s="61"/>
      <c r="J94" s="1"/>
    </row>
    <row r="95" spans="1:10" ht="21.9" customHeight="1" x14ac:dyDescent="0.25">
      <c r="A95" s="103" t="s">
        <v>173</v>
      </c>
      <c r="D95" s="1"/>
      <c r="E95" s="61"/>
      <c r="F95" s="1"/>
      <c r="G95" s="61"/>
      <c r="H95" s="1"/>
      <c r="I95" s="61"/>
      <c r="J95" s="1"/>
    </row>
    <row r="96" spans="1:10" ht="21.9" customHeight="1" x14ac:dyDescent="0.25">
      <c r="A96" s="103" t="s">
        <v>174</v>
      </c>
      <c r="D96" s="1"/>
      <c r="E96" s="61"/>
      <c r="F96" s="1"/>
      <c r="G96" s="61"/>
      <c r="H96" s="1"/>
      <c r="I96" s="61"/>
      <c r="J96" s="1"/>
    </row>
    <row r="97" spans="1:10" ht="21.9" customHeight="1" x14ac:dyDescent="0.25">
      <c r="A97" s="94" t="s">
        <v>210</v>
      </c>
      <c r="D97" s="28">
        <v>0</v>
      </c>
      <c r="E97" s="62"/>
      <c r="F97" s="28">
        <v>103285</v>
      </c>
      <c r="G97" s="60"/>
      <c r="H97" s="28">
        <v>0</v>
      </c>
      <c r="I97" s="60"/>
      <c r="J97" s="28">
        <v>23754</v>
      </c>
    </row>
    <row r="98" spans="1:10" ht="21.9" customHeight="1" x14ac:dyDescent="0.25">
      <c r="A98" s="94" t="s">
        <v>177</v>
      </c>
      <c r="B98" s="58">
        <v>13</v>
      </c>
      <c r="D98" s="104">
        <v>0</v>
      </c>
      <c r="E98" s="63"/>
      <c r="F98" s="104">
        <v>-15989</v>
      </c>
      <c r="G98" s="63"/>
      <c r="H98" s="104">
        <v>0</v>
      </c>
      <c r="I98" s="63"/>
      <c r="J98" s="104">
        <v>-4751</v>
      </c>
    </row>
    <row r="99" spans="1:10" ht="21.9" customHeight="1" x14ac:dyDescent="0.25">
      <c r="A99" s="94" t="s">
        <v>175</v>
      </c>
      <c r="D99" s="98"/>
      <c r="E99" s="64"/>
      <c r="F99" s="98"/>
      <c r="G99" s="64"/>
      <c r="H99" s="98"/>
      <c r="I99" s="64"/>
      <c r="J99" s="98"/>
    </row>
    <row r="100" spans="1:10" ht="21.9" customHeight="1" x14ac:dyDescent="0.25">
      <c r="A100" s="94" t="s">
        <v>176</v>
      </c>
      <c r="D100" s="104">
        <f>SUM(D97:D98)</f>
        <v>0</v>
      </c>
      <c r="E100" s="64"/>
      <c r="F100" s="104">
        <f>SUM(F97:F98)</f>
        <v>87296</v>
      </c>
      <c r="G100" s="64"/>
      <c r="H100" s="104">
        <f>SUM(H97:H98)</f>
        <v>0</v>
      </c>
      <c r="I100" s="64"/>
      <c r="J100" s="104">
        <f>SUM(J97:J98)</f>
        <v>19003</v>
      </c>
    </row>
    <row r="101" spans="1:10" ht="21.9" customHeight="1" x14ac:dyDescent="0.25">
      <c r="A101" s="100" t="s">
        <v>126</v>
      </c>
      <c r="D101" s="65">
        <f>D100</f>
        <v>0</v>
      </c>
      <c r="E101" s="64"/>
      <c r="F101" s="65">
        <f>F100</f>
        <v>87296</v>
      </c>
      <c r="G101" s="64"/>
      <c r="H101" s="65">
        <f>H100</f>
        <v>0</v>
      </c>
      <c r="I101" s="64"/>
      <c r="J101" s="65">
        <f>J100</f>
        <v>19003</v>
      </c>
    </row>
    <row r="102" spans="1:10" ht="21.9" customHeight="1" x14ac:dyDescent="0.25">
      <c r="D102" s="64"/>
      <c r="E102" s="64"/>
      <c r="F102" s="64"/>
      <c r="G102" s="64"/>
      <c r="H102" s="64"/>
      <c r="I102" s="64"/>
      <c r="J102" s="64"/>
    </row>
    <row r="103" spans="1:10" ht="21.9" customHeight="1" thickBot="1" x14ac:dyDescent="0.3">
      <c r="A103" s="100" t="s">
        <v>127</v>
      </c>
      <c r="D103" s="66">
        <f>D92+D101</f>
        <v>3024545</v>
      </c>
      <c r="E103" s="64"/>
      <c r="F103" s="66">
        <f>F92+F101</f>
        <v>3814422</v>
      </c>
      <c r="G103" s="64"/>
      <c r="H103" s="66">
        <f>H92+H101</f>
        <v>1517387</v>
      </c>
      <c r="I103" s="64"/>
      <c r="J103" s="66">
        <f>J92+J101</f>
        <v>785643</v>
      </c>
    </row>
    <row r="104" spans="1:10" ht="21.9" customHeight="1" thickTop="1" x14ac:dyDescent="0.25">
      <c r="B104" s="58"/>
      <c r="C104" s="58"/>
      <c r="D104" s="8"/>
      <c r="E104" s="60"/>
      <c r="F104" s="8"/>
      <c r="G104" s="60"/>
      <c r="H104" s="8"/>
      <c r="I104" s="60"/>
      <c r="J104" s="8"/>
    </row>
    <row r="105" spans="1:10" ht="21.9" customHeight="1" x14ac:dyDescent="0.25">
      <c r="A105" s="51" t="s">
        <v>1</v>
      </c>
      <c r="D105" s="1"/>
      <c r="E105" s="61"/>
      <c r="F105" s="1"/>
      <c r="G105" s="1"/>
      <c r="H105" s="1"/>
      <c r="J105" s="1"/>
    </row>
    <row r="106" spans="1:10" ht="21.9" customHeight="1" x14ac:dyDescent="0.25">
      <c r="J106" s="46" t="s">
        <v>124</v>
      </c>
    </row>
    <row r="107" spans="1:10" ht="21.9" customHeight="1" x14ac:dyDescent="0.25">
      <c r="A107" s="116" t="s">
        <v>106</v>
      </c>
      <c r="B107" s="116"/>
      <c r="C107" s="116"/>
      <c r="D107" s="116"/>
      <c r="E107" s="116"/>
      <c r="F107" s="116"/>
      <c r="G107" s="116"/>
      <c r="H107" s="116"/>
      <c r="I107" s="116"/>
      <c r="J107" s="116"/>
    </row>
    <row r="108" spans="1:10" ht="21.9" customHeight="1" x14ac:dyDescent="0.25">
      <c r="A108" s="100" t="s">
        <v>114</v>
      </c>
      <c r="B108" s="4"/>
      <c r="C108" s="4"/>
      <c r="D108" s="4"/>
      <c r="E108" s="4"/>
      <c r="F108" s="4"/>
      <c r="G108" s="4"/>
      <c r="H108" s="4"/>
      <c r="I108" s="4"/>
      <c r="J108" s="4"/>
    </row>
    <row r="109" spans="1:10" ht="21.9" customHeight="1" x14ac:dyDescent="0.25">
      <c r="A109" s="116" t="s">
        <v>206</v>
      </c>
      <c r="B109" s="116"/>
      <c r="C109" s="116"/>
      <c r="D109" s="116"/>
      <c r="E109" s="116"/>
      <c r="F109" s="116"/>
      <c r="G109" s="116"/>
      <c r="H109" s="116"/>
      <c r="I109" s="116"/>
      <c r="J109" s="116"/>
    </row>
    <row r="110" spans="1:10" ht="21.9" customHeight="1" x14ac:dyDescent="0.25">
      <c r="B110" s="46"/>
      <c r="C110" s="46"/>
      <c r="D110" s="46"/>
      <c r="E110" s="46"/>
      <c r="F110" s="46"/>
      <c r="G110" s="46"/>
      <c r="H110" s="46"/>
      <c r="I110" s="46"/>
      <c r="J110" s="46" t="s">
        <v>123</v>
      </c>
    </row>
    <row r="111" spans="1:10" ht="21.9" customHeight="1" x14ac:dyDescent="0.25">
      <c r="A111" s="47"/>
      <c r="B111" s="47"/>
      <c r="C111" s="47"/>
      <c r="D111" s="114" t="s">
        <v>8</v>
      </c>
      <c r="E111" s="114"/>
      <c r="F111" s="114"/>
      <c r="G111" s="47"/>
      <c r="H111" s="114" t="s">
        <v>9</v>
      </c>
      <c r="I111" s="115"/>
      <c r="J111" s="115"/>
    </row>
    <row r="112" spans="1:10" ht="21.9" customHeight="1" x14ac:dyDescent="0.25">
      <c r="A112" s="48"/>
      <c r="B112" s="49" t="s">
        <v>0</v>
      </c>
      <c r="C112" s="49"/>
      <c r="D112" s="12">
        <v>2025</v>
      </c>
      <c r="E112" s="49"/>
      <c r="F112" s="12">
        <v>2024</v>
      </c>
      <c r="G112" s="48"/>
      <c r="H112" s="12">
        <v>2025</v>
      </c>
      <c r="I112" s="49"/>
      <c r="J112" s="12">
        <v>2024</v>
      </c>
    </row>
    <row r="113" spans="1:10" ht="21.9" customHeight="1" x14ac:dyDescent="0.25">
      <c r="A113" s="100" t="s">
        <v>166</v>
      </c>
      <c r="D113" s="1"/>
      <c r="E113" s="61"/>
      <c r="F113" s="1"/>
      <c r="G113" s="1"/>
      <c r="H113" s="1"/>
      <c r="J113" s="1"/>
    </row>
    <row r="114" spans="1:10" ht="21.9" customHeight="1" thickBot="1" x14ac:dyDescent="0.3">
      <c r="A114" s="94" t="s">
        <v>81</v>
      </c>
      <c r="B114" s="58"/>
      <c r="C114" s="58"/>
      <c r="D114" s="1">
        <f>SUM(D116-D115)</f>
        <v>3024722</v>
      </c>
      <c r="E114" s="61"/>
      <c r="F114" s="1">
        <f>SUM(F116-F115)</f>
        <v>3726973</v>
      </c>
      <c r="G114" s="1"/>
      <c r="H114" s="13">
        <f>SUM(H92)</f>
        <v>1517387</v>
      </c>
      <c r="I114" s="52"/>
      <c r="J114" s="13">
        <f>SUM(J92)</f>
        <v>766640</v>
      </c>
    </row>
    <row r="115" spans="1:10" ht="21.9" customHeight="1" thickTop="1" x14ac:dyDescent="0.25">
      <c r="A115" s="94" t="s">
        <v>77</v>
      </c>
      <c r="B115" s="58"/>
      <c r="C115" s="58"/>
      <c r="D115" s="42">
        <v>-177</v>
      </c>
      <c r="E115" s="61"/>
      <c r="F115" s="42">
        <v>153</v>
      </c>
      <c r="G115" s="1"/>
      <c r="H115" s="1"/>
      <c r="I115" s="52"/>
      <c r="J115" s="1"/>
    </row>
    <row r="116" spans="1:10" ht="21.9" customHeight="1" thickBot="1" x14ac:dyDescent="0.3">
      <c r="A116" s="94" t="s">
        <v>3</v>
      </c>
      <c r="B116" s="58"/>
      <c r="C116" s="58"/>
      <c r="D116" s="13">
        <f>SUM(D92)</f>
        <v>3024545</v>
      </c>
      <c r="E116" s="61"/>
      <c r="F116" s="13">
        <f>SUM(F92)</f>
        <v>3727126</v>
      </c>
      <c r="G116" s="1"/>
      <c r="H116" s="1"/>
      <c r="I116" s="52"/>
      <c r="J116" s="1"/>
    </row>
    <row r="117" spans="1:10" ht="21.9" customHeight="1" thickTop="1" x14ac:dyDescent="0.25">
      <c r="B117" s="58"/>
      <c r="C117" s="58"/>
      <c r="D117" s="8"/>
      <c r="E117" s="60"/>
      <c r="F117" s="8"/>
      <c r="G117" s="8"/>
      <c r="H117" s="8"/>
      <c r="I117" s="52"/>
      <c r="J117" s="8"/>
    </row>
    <row r="118" spans="1:10" ht="21.9" customHeight="1" x14ac:dyDescent="0.25">
      <c r="A118" s="100" t="s">
        <v>82</v>
      </c>
      <c r="B118" s="58"/>
      <c r="C118" s="58"/>
      <c r="D118" s="1"/>
      <c r="E118" s="61"/>
      <c r="F118" s="1"/>
      <c r="G118" s="1"/>
      <c r="H118" s="1"/>
      <c r="I118" s="52"/>
      <c r="J118" s="1"/>
    </row>
    <row r="119" spans="1:10" ht="21.9" customHeight="1" thickBot="1" x14ac:dyDescent="0.3">
      <c r="A119" s="94" t="s">
        <v>81</v>
      </c>
      <c r="B119" s="58"/>
      <c r="C119" s="58"/>
      <c r="D119" s="1">
        <f>SUM(D121-D120)</f>
        <v>3024722</v>
      </c>
      <c r="E119" s="61"/>
      <c r="F119" s="1">
        <f>SUM(F121-F120)</f>
        <v>3814269</v>
      </c>
      <c r="G119" s="1"/>
      <c r="H119" s="13">
        <f>SUM(H103)</f>
        <v>1517387</v>
      </c>
      <c r="I119" s="52"/>
      <c r="J119" s="13">
        <f>SUM(J103)</f>
        <v>785643</v>
      </c>
    </row>
    <row r="120" spans="1:10" ht="21.9" customHeight="1" thickTop="1" x14ac:dyDescent="0.25">
      <c r="A120" s="94" t="s">
        <v>77</v>
      </c>
      <c r="B120" s="58"/>
      <c r="C120" s="58"/>
      <c r="D120" s="42">
        <v>-177</v>
      </c>
      <c r="E120" s="61"/>
      <c r="F120" s="42">
        <v>153</v>
      </c>
      <c r="G120" s="1"/>
      <c r="H120" s="1"/>
      <c r="I120" s="52"/>
      <c r="J120" s="1"/>
    </row>
    <row r="121" spans="1:10" ht="21.9" customHeight="1" thickBot="1" x14ac:dyDescent="0.3">
      <c r="A121" s="94" t="s">
        <v>3</v>
      </c>
      <c r="B121" s="58"/>
      <c r="C121" s="58"/>
      <c r="D121" s="13">
        <f>D103</f>
        <v>3024545</v>
      </c>
      <c r="E121" s="61"/>
      <c r="F121" s="13">
        <f>F103</f>
        <v>3814422</v>
      </c>
      <c r="G121" s="1"/>
      <c r="H121" s="1"/>
      <c r="I121" s="52"/>
      <c r="J121" s="1"/>
    </row>
    <row r="122" spans="1:10" ht="21.9" customHeight="1" thickTop="1" x14ac:dyDescent="0.25">
      <c r="B122" s="58"/>
      <c r="C122" s="58"/>
      <c r="D122" s="8"/>
      <c r="E122" s="60"/>
      <c r="F122" s="8"/>
      <c r="G122" s="8"/>
      <c r="H122" s="8"/>
      <c r="I122" s="52"/>
      <c r="J122" s="8"/>
    </row>
    <row r="123" spans="1:10" ht="21.9" customHeight="1" x14ac:dyDescent="0.25">
      <c r="A123" s="100" t="s">
        <v>83</v>
      </c>
      <c r="B123" s="58">
        <v>14</v>
      </c>
      <c r="C123" s="58"/>
      <c r="D123" s="8"/>
      <c r="E123" s="60"/>
      <c r="F123" s="8"/>
      <c r="G123" s="8"/>
      <c r="H123" s="8"/>
      <c r="I123" s="52"/>
      <c r="J123" s="8"/>
    </row>
    <row r="124" spans="1:10" ht="21.9" customHeight="1" x14ac:dyDescent="0.25">
      <c r="A124" s="94" t="s">
        <v>84</v>
      </c>
      <c r="B124" s="58"/>
      <c r="C124" s="58"/>
      <c r="D124" s="14"/>
      <c r="E124" s="61"/>
      <c r="F124" s="14"/>
      <c r="G124" s="14"/>
      <c r="H124" s="14"/>
      <c r="I124" s="52"/>
      <c r="J124" s="14"/>
    </row>
    <row r="125" spans="1:10" ht="21.9" customHeight="1" thickBot="1" x14ac:dyDescent="0.3">
      <c r="A125" s="94" t="s">
        <v>157</v>
      </c>
      <c r="B125" s="58"/>
      <c r="C125" s="58"/>
      <c r="D125" s="108">
        <f>D114/D127</f>
        <v>0.96148096299340824</v>
      </c>
      <c r="E125" s="15"/>
      <c r="F125" s="108">
        <f>F114/F127</f>
        <v>1.1847084092655231</v>
      </c>
      <c r="G125" s="16"/>
      <c r="H125" s="108">
        <f>H114/H127</f>
        <v>0.48233811702155727</v>
      </c>
      <c r="I125" s="17"/>
      <c r="J125" s="108">
        <f>J114/J127</f>
        <v>0.24369504551799026</v>
      </c>
    </row>
    <row r="126" spans="1:10" ht="21.9" customHeight="1" thickTop="1" x14ac:dyDescent="0.25">
      <c r="A126" s="94" t="s">
        <v>136</v>
      </c>
      <c r="B126" s="58"/>
      <c r="C126" s="58"/>
      <c r="D126" s="18"/>
      <c r="E126" s="15"/>
      <c r="F126" s="18"/>
      <c r="G126" s="16"/>
      <c r="H126" s="18"/>
      <c r="I126" s="17"/>
      <c r="J126" s="18"/>
    </row>
    <row r="127" spans="1:10" ht="21.9" customHeight="1" thickBot="1" x14ac:dyDescent="0.3">
      <c r="A127" s="94" t="s">
        <v>135</v>
      </c>
      <c r="B127" s="58"/>
      <c r="C127" s="58"/>
      <c r="D127" s="19">
        <v>3145899</v>
      </c>
      <c r="E127" s="15"/>
      <c r="F127" s="19">
        <v>3145899</v>
      </c>
      <c r="G127" s="15"/>
      <c r="H127" s="19">
        <v>3145899</v>
      </c>
      <c r="I127" s="15"/>
      <c r="J127" s="19">
        <v>3145899</v>
      </c>
    </row>
    <row r="128" spans="1:10" ht="21.9" customHeight="1" thickTop="1" x14ac:dyDescent="0.25">
      <c r="A128" s="51"/>
      <c r="B128" s="58"/>
      <c r="C128" s="58"/>
      <c r="D128" s="20"/>
      <c r="E128" s="15"/>
      <c r="F128" s="20"/>
      <c r="G128" s="20"/>
      <c r="H128" s="20"/>
      <c r="I128" s="21"/>
      <c r="J128" s="20"/>
    </row>
    <row r="129" spans="1:10" ht="21.9" customHeight="1" x14ac:dyDescent="0.25">
      <c r="A129" s="51" t="s">
        <v>1</v>
      </c>
    </row>
    <row r="130" spans="1:10" ht="21.9" customHeight="1" x14ac:dyDescent="0.25">
      <c r="A130" s="51"/>
    </row>
    <row r="131" spans="1:10" ht="21.9" customHeight="1" x14ac:dyDescent="0.25">
      <c r="A131" s="51"/>
      <c r="D131" s="2"/>
      <c r="E131" s="96"/>
      <c r="F131" s="2"/>
      <c r="G131" s="1"/>
      <c r="H131" s="2"/>
      <c r="I131" s="52"/>
      <c r="J131" s="2"/>
    </row>
    <row r="132" spans="1:10" ht="21.9" customHeight="1" x14ac:dyDescent="0.25">
      <c r="A132" s="51"/>
      <c r="D132" s="2"/>
      <c r="E132" s="96"/>
      <c r="F132" s="2"/>
      <c r="G132" s="1"/>
      <c r="H132" s="2"/>
      <c r="I132" s="52"/>
      <c r="J132" s="2"/>
    </row>
    <row r="133" spans="1:10" ht="21.9" customHeight="1" x14ac:dyDescent="0.25">
      <c r="D133" s="3"/>
      <c r="F133" s="3"/>
      <c r="G133" s="3"/>
      <c r="H133" s="3"/>
      <c r="I133" s="57"/>
      <c r="J133" s="3"/>
    </row>
  </sheetData>
  <customSheetViews>
    <customSheetView guid="{939AE388-0C89-4420-8E11-842DDF7990F5}" scale="115" showPageBreaks="1" showGridLines="0" printArea="1" topLeftCell="A255">
      <selection activeCell="J262" sqref="J262"/>
      <rowBreaks count="6" manualBreakCount="6">
        <brk id="40" max="16383" man="1"/>
        <brk id="77" max="16383" man="1"/>
        <brk id="110" max="10" man="1"/>
        <brk id="159" max="10" man="1"/>
        <brk id="203" max="10" man="1"/>
        <brk id="246" max="10" man="1"/>
      </rowBreaks>
      <pageMargins left="0.98425196850393704" right="0.19685039370078741" top="0.78740157480314965" bottom="0.39370078740157483" header="0.19685039370078741" footer="0.19685039370078741"/>
      <printOptions horizontalCentered="1"/>
      <pageSetup paperSize="9" scale="70" firstPageNumber="6" fitToHeight="7" orientation="portrait" useFirstPageNumber="1" r:id="rId1"/>
      <headerFooter alignWithMargins="0">
        <oddHeader>&amp;C&amp;"Arial,Bold"&amp;11DRAFT</oddHeader>
      </headerFooter>
    </customSheetView>
    <customSheetView guid="{E2AC6506-728D-4525-9226-8297C2D52D3E}" scale="87" showPageBreaks="1" showGridLines="0" printArea="1" view="pageBreakPreview" topLeftCell="A230">
      <selection activeCell="A201" sqref="A201:IV201"/>
      <rowBreaks count="5" manualBreakCount="5">
        <brk id="36" max="16383" man="1"/>
        <brk id="73" max="16383" man="1"/>
        <brk id="108" max="16383" man="1"/>
        <brk id="157" max="16383" man="1"/>
        <brk id="200" max="16383" man="1"/>
      </rowBreaks>
      <pageMargins left="0.66" right="0.21" top="0.78740157480314998" bottom="0.39370078740157499" header="0.196850393700787" footer="0.196850393700787"/>
      <printOptions horizontalCentered="1"/>
      <pageSetup paperSize="9" scale="72" firstPageNumber="6" orientation="portrait" useFirstPageNumber="1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87" showPageBreaks="1" showGridLines="0" printArea="1" view="pageBreakPreview" topLeftCell="A188">
      <selection activeCell="D235" sqref="D235"/>
      <rowBreaks count="6" manualBreakCount="6">
        <brk id="40" max="16383" man="1"/>
        <brk id="76" max="16383" man="1"/>
        <brk id="107" max="16383" man="1"/>
        <brk id="154" max="16383" man="1"/>
        <brk id="194" max="16383" man="1"/>
        <brk id="245" max="16383" man="1"/>
      </rowBreaks>
      <pageMargins left="0.98425196850393704" right="0.39370078740157499" top="0.78740157480314998" bottom="0.39370078740157499" header="0.196850393700787" footer="0.196850393700787"/>
      <printOptions horizontalCentered="1"/>
      <pageSetup paperSize="9" scale="60" firstPageNumber="6" fitToHeight="7" orientation="portrait" useFirstPageNumber="1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 topLeftCell="A238">
      <selection activeCell="A248" sqref="A248"/>
      <rowBreaks count="5" manualBreakCount="5">
        <brk id="36" max="16383" man="1"/>
        <brk id="74" max="10" man="1"/>
        <brk id="109" max="16383" man="1"/>
        <brk id="158" max="16383" man="1"/>
        <brk id="201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4"/>
      <headerFooter alignWithMargins="0"/>
    </customSheetView>
    <customSheetView guid="{295C003C-67E1-4816-BDAC-D24281FAF0C2}" showPageBreaks="1" showGridLines="0" printArea="1" topLeftCell="A34">
      <selection activeCell="A42" sqref="A42"/>
      <rowBreaks count="7" manualBreakCount="7">
        <brk id="36" max="10" man="1"/>
        <brk id="74" max="10" man="1"/>
        <brk id="109" max="16383" man="1"/>
        <brk id="158" max="10" man="1"/>
        <brk id="201" max="10" man="1"/>
        <brk id="252" max="16383" man="1"/>
        <brk id="297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5"/>
      <headerFooter alignWithMargins="0">
        <oddHeader>&amp;C&amp;"Arial,Bold"&amp;11Draft subject to outstanding matters</oddHeader>
      </headerFooter>
    </customSheetView>
  </customSheetViews>
  <mergeCells count="12">
    <mergeCell ref="D111:F111"/>
    <mergeCell ref="H111:J111"/>
    <mergeCell ref="D6:F6"/>
    <mergeCell ref="H6:J6"/>
    <mergeCell ref="D43:F43"/>
    <mergeCell ref="H43:J43"/>
    <mergeCell ref="A64:J64"/>
    <mergeCell ref="A66:J66"/>
    <mergeCell ref="D68:F68"/>
    <mergeCell ref="H68:J68"/>
    <mergeCell ref="A107:J107"/>
    <mergeCell ref="A109:J109"/>
  </mergeCells>
  <phoneticPr fontId="0" type="noConversion"/>
  <printOptions horizontalCentered="1" gridLinesSet="0"/>
  <pageMargins left="0.78740157480314965" right="0.19685039370078741" top="0.55118110236220474" bottom="0" header="0.19685039370078741" footer="0.19685039370078741"/>
  <pageSetup paperSize="9" scale="84" firstPageNumber="6" fitToHeight="0" orientation="portrait" useFirstPageNumber="1" r:id="rId6"/>
  <rowBreaks count="4" manualBreakCount="4">
    <brk id="37" max="10" man="1"/>
    <brk id="61" max="16383" man="1"/>
    <brk id="105" max="10" man="1"/>
    <brk id="13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showGridLines="0" view="pageBreakPreview" zoomScale="85" zoomScaleNormal="68" zoomScaleSheetLayoutView="85" workbookViewId="0">
      <selection activeCell="A8" sqref="A8"/>
    </sheetView>
  </sheetViews>
  <sheetFormatPr defaultColWidth="9.125" defaultRowHeight="21.9" customHeight="1" x14ac:dyDescent="0.25"/>
  <cols>
    <col min="1" max="1" width="40.75" style="99" customWidth="1"/>
    <col min="2" max="2" width="1.75" style="99" customWidth="1"/>
    <col min="3" max="3" width="7.25" style="76" customWidth="1"/>
    <col min="4" max="4" width="1.75" style="99" customWidth="1"/>
    <col min="5" max="5" width="15.75" style="99" customWidth="1"/>
    <col min="6" max="6" width="1.75" style="99" customWidth="1"/>
    <col min="7" max="7" width="15.75" style="99" customWidth="1"/>
    <col min="8" max="8" width="1.75" style="99" customWidth="1"/>
    <col min="9" max="9" width="15.75" style="99" customWidth="1"/>
    <col min="10" max="10" width="1.75" style="99" customWidth="1"/>
    <col min="11" max="11" width="15.75" style="99" customWidth="1"/>
    <col min="12" max="12" width="1.75" style="99" customWidth="1"/>
    <col min="13" max="13" width="15.75" style="99" customWidth="1"/>
    <col min="14" max="14" width="1.75" style="99" customWidth="1"/>
    <col min="15" max="15" width="15.75" style="99" customWidth="1"/>
    <col min="16" max="16" width="1.75" style="99" customWidth="1"/>
    <col min="17" max="17" width="15.75" style="99" customWidth="1"/>
    <col min="18" max="18" width="1.75" style="99" customWidth="1"/>
    <col min="19" max="16384" width="9.125" style="99"/>
  </cols>
  <sheetData>
    <row r="1" spans="1:18" ht="21.9" customHeight="1" x14ac:dyDescent="0.25">
      <c r="Q1" s="77" t="s">
        <v>124</v>
      </c>
    </row>
    <row r="2" spans="1:18" ht="21.9" customHeight="1" x14ac:dyDescent="0.25">
      <c r="A2" s="100" t="s">
        <v>106</v>
      </c>
      <c r="B2" s="97"/>
      <c r="C2" s="78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8" ht="21.9" customHeight="1" x14ac:dyDescent="0.25">
      <c r="A3" s="100" t="s">
        <v>115</v>
      </c>
      <c r="B3" s="97"/>
      <c r="C3" s="78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8" ht="21.9" customHeight="1" x14ac:dyDescent="0.25">
      <c r="A4" s="100" t="s">
        <v>206</v>
      </c>
      <c r="B4" s="97"/>
      <c r="C4" s="78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8" ht="21.9" customHeight="1" x14ac:dyDescent="0.25">
      <c r="B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80" t="s">
        <v>122</v>
      </c>
    </row>
    <row r="6" spans="1:18" ht="21.9" customHeight="1" x14ac:dyDescent="0.25">
      <c r="A6" s="79"/>
      <c r="B6" s="79"/>
      <c r="D6" s="79"/>
      <c r="E6" s="117" t="s">
        <v>8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</row>
    <row r="7" spans="1:18" ht="21.9" customHeight="1" x14ac:dyDescent="0.25">
      <c r="A7" s="79"/>
      <c r="B7" s="79"/>
      <c r="D7" s="79"/>
      <c r="E7" s="118" t="s">
        <v>76</v>
      </c>
      <c r="F7" s="118"/>
      <c r="G7" s="118"/>
      <c r="H7" s="118"/>
      <c r="I7" s="118"/>
      <c r="J7" s="118"/>
      <c r="K7" s="118"/>
      <c r="L7" s="118"/>
      <c r="M7" s="118"/>
      <c r="N7" s="81"/>
      <c r="O7" s="81"/>
      <c r="P7" s="81"/>
      <c r="Q7" s="81"/>
    </row>
    <row r="8" spans="1:18" ht="21.9" customHeight="1" x14ac:dyDescent="0.25">
      <c r="A8" s="79"/>
      <c r="B8" s="79"/>
      <c r="D8" s="79"/>
      <c r="E8" s="82"/>
      <c r="F8" s="82"/>
      <c r="G8" s="82"/>
      <c r="H8" s="82"/>
      <c r="I8" s="82"/>
      <c r="J8" s="82"/>
      <c r="K8" s="82"/>
      <c r="L8" s="83"/>
      <c r="M8" s="57" t="s">
        <v>56</v>
      </c>
      <c r="N8" s="82"/>
      <c r="O8" s="57" t="s">
        <v>88</v>
      </c>
      <c r="P8" s="82"/>
      <c r="Q8" s="82"/>
    </row>
    <row r="9" spans="1:18" s="57" customFormat="1" ht="21.9" customHeight="1" x14ac:dyDescent="0.25">
      <c r="C9" s="76"/>
      <c r="E9" s="57" t="s">
        <v>89</v>
      </c>
      <c r="I9" s="119" t="s">
        <v>5</v>
      </c>
      <c r="J9" s="119"/>
      <c r="K9" s="119"/>
      <c r="M9" s="57" t="s">
        <v>99</v>
      </c>
      <c r="O9" s="57" t="s">
        <v>90</v>
      </c>
      <c r="Q9" s="57" t="s">
        <v>3</v>
      </c>
    </row>
    <row r="10" spans="1:18" s="57" customFormat="1" ht="21.9" customHeight="1" x14ac:dyDescent="0.25">
      <c r="C10" s="76"/>
      <c r="E10" s="57" t="s">
        <v>61</v>
      </c>
      <c r="I10" s="57" t="s">
        <v>7</v>
      </c>
      <c r="M10" s="57" t="s">
        <v>98</v>
      </c>
      <c r="O10" s="57" t="s">
        <v>93</v>
      </c>
      <c r="Q10" s="57" t="s">
        <v>100</v>
      </c>
    </row>
    <row r="11" spans="1:18" s="57" customFormat="1" ht="21.9" customHeight="1" x14ac:dyDescent="0.25">
      <c r="C11" s="109" t="s">
        <v>0</v>
      </c>
      <c r="E11" s="84" t="s">
        <v>2</v>
      </c>
      <c r="G11" s="84" t="s">
        <v>167</v>
      </c>
      <c r="I11" s="84" t="s">
        <v>6</v>
      </c>
      <c r="K11" s="84" t="s">
        <v>4</v>
      </c>
      <c r="M11" s="84" t="s">
        <v>91</v>
      </c>
      <c r="O11" s="84" t="s">
        <v>94</v>
      </c>
      <c r="Q11" s="84" t="s">
        <v>109</v>
      </c>
    </row>
    <row r="12" spans="1:18" s="57" customFormat="1" ht="21.9" customHeight="1" x14ac:dyDescent="0.25">
      <c r="A12" s="101" t="s">
        <v>172</v>
      </c>
      <c r="B12" s="52"/>
      <c r="C12" s="85"/>
      <c r="D12" s="52"/>
      <c r="E12" s="52">
        <v>3145899</v>
      </c>
      <c r="F12" s="52"/>
      <c r="G12" s="52">
        <v>89416</v>
      </c>
      <c r="H12" s="52"/>
      <c r="I12" s="52">
        <v>314591</v>
      </c>
      <c r="J12" s="52"/>
      <c r="K12" s="52">
        <v>37206953</v>
      </c>
      <c r="L12" s="52"/>
      <c r="M12" s="52">
        <f>SUM(E12:L12)</f>
        <v>40756859</v>
      </c>
      <c r="N12" s="52"/>
      <c r="O12" s="52">
        <v>-19673</v>
      </c>
      <c r="P12" s="52"/>
      <c r="Q12" s="52">
        <f>SUM(M12:O12)</f>
        <v>40737186</v>
      </c>
    </row>
    <row r="13" spans="1:18" ht="21.9" customHeight="1" x14ac:dyDescent="0.25">
      <c r="A13" s="102" t="s">
        <v>125</v>
      </c>
      <c r="B13" s="52"/>
      <c r="C13" s="85"/>
      <c r="D13" s="52"/>
      <c r="E13" s="86">
        <v>0</v>
      </c>
      <c r="F13" s="52"/>
      <c r="G13" s="86">
        <v>0</v>
      </c>
      <c r="H13" s="52"/>
      <c r="I13" s="86">
        <v>0</v>
      </c>
      <c r="J13" s="52"/>
      <c r="K13" s="86">
        <v>3726973</v>
      </c>
      <c r="L13" s="52"/>
      <c r="M13" s="86">
        <f>SUM(E13:L13)</f>
        <v>3726973</v>
      </c>
      <c r="N13" s="52"/>
      <c r="O13" s="86">
        <v>153</v>
      </c>
      <c r="P13" s="52"/>
      <c r="Q13" s="86">
        <f>SUM(M13:O13)</f>
        <v>3727126</v>
      </c>
      <c r="R13" s="57"/>
    </row>
    <row r="14" spans="1:18" ht="21.9" customHeight="1" x14ac:dyDescent="0.25">
      <c r="A14" s="102" t="s">
        <v>126</v>
      </c>
      <c r="B14" s="58"/>
      <c r="C14" s="59"/>
      <c r="D14" s="58"/>
      <c r="E14" s="87">
        <v>0</v>
      </c>
      <c r="F14" s="52"/>
      <c r="G14" s="87">
        <v>0</v>
      </c>
      <c r="H14" s="52"/>
      <c r="I14" s="87">
        <v>0</v>
      </c>
      <c r="J14" s="52">
        <v>0</v>
      </c>
      <c r="K14" s="87">
        <v>87296</v>
      </c>
      <c r="L14" s="52">
        <v>0</v>
      </c>
      <c r="M14" s="87">
        <f>SUM(E14:L14)</f>
        <v>87296</v>
      </c>
      <c r="N14" s="52">
        <v>0</v>
      </c>
      <c r="O14" s="87">
        <v>0</v>
      </c>
      <c r="P14" s="52">
        <f>SUM(N14:N14)</f>
        <v>0</v>
      </c>
      <c r="Q14" s="87">
        <f>SUM(M14:O14)</f>
        <v>87296</v>
      </c>
    </row>
    <row r="15" spans="1:18" ht="21.9" customHeight="1" x14ac:dyDescent="0.25">
      <c r="A15" s="102" t="s">
        <v>127</v>
      </c>
      <c r="B15" s="58"/>
      <c r="C15" s="59"/>
      <c r="D15" s="58"/>
      <c r="E15" s="88">
        <f>SUM(E13:E14)</f>
        <v>0</v>
      </c>
      <c r="F15" s="52"/>
      <c r="G15" s="88">
        <f>SUM(G13:G14)</f>
        <v>0</v>
      </c>
      <c r="H15" s="52"/>
      <c r="I15" s="88">
        <f>SUM(I13:I14)</f>
        <v>0</v>
      </c>
      <c r="J15" s="52"/>
      <c r="K15" s="88">
        <f>SUM(K13:K14)</f>
        <v>3814269</v>
      </c>
      <c r="L15" s="52"/>
      <c r="M15" s="88">
        <f>SUM(M13:M14)</f>
        <v>3814269</v>
      </c>
      <c r="N15" s="52">
        <v>0</v>
      </c>
      <c r="O15" s="88">
        <f>SUM(O13:O14)</f>
        <v>153</v>
      </c>
      <c r="P15" s="52"/>
      <c r="Q15" s="88">
        <f>SUM(Q13:Q14)</f>
        <v>3814422</v>
      </c>
    </row>
    <row r="16" spans="1:18" ht="21.9" customHeight="1" x14ac:dyDescent="0.25">
      <c r="A16" s="102" t="s">
        <v>192</v>
      </c>
      <c r="B16" s="58"/>
      <c r="C16" s="85">
        <v>15</v>
      </c>
      <c r="D16" s="58"/>
      <c r="E16" s="89">
        <v>0</v>
      </c>
      <c r="F16" s="52"/>
      <c r="G16" s="89">
        <v>0</v>
      </c>
      <c r="H16" s="52"/>
      <c r="I16" s="89">
        <v>0</v>
      </c>
      <c r="J16" s="52"/>
      <c r="K16" s="89">
        <v>-2199881</v>
      </c>
      <c r="L16" s="52"/>
      <c r="M16" s="89">
        <f>SUM(E16:L16)</f>
        <v>-2199881</v>
      </c>
      <c r="N16" s="52"/>
      <c r="O16" s="89">
        <v>0</v>
      </c>
      <c r="P16" s="52"/>
      <c r="Q16" s="89">
        <f>SUM(M16:O16)</f>
        <v>-2199881</v>
      </c>
    </row>
    <row r="17" spans="1:18" ht="21.9" customHeight="1" thickBot="1" x14ac:dyDescent="0.3">
      <c r="A17" s="101" t="s">
        <v>199</v>
      </c>
      <c r="C17" s="85"/>
      <c r="E17" s="90">
        <f>SUM(E12:E16)-E15</f>
        <v>3145899</v>
      </c>
      <c r="F17" s="52"/>
      <c r="G17" s="90">
        <f>SUM(G12:G16)-G15</f>
        <v>89416</v>
      </c>
      <c r="H17" s="52"/>
      <c r="I17" s="90">
        <f>SUM(I12:I16)-I15</f>
        <v>314591</v>
      </c>
      <c r="J17" s="52"/>
      <c r="K17" s="90">
        <f>SUM(K12:K16)-K15</f>
        <v>38821341</v>
      </c>
      <c r="L17" s="52"/>
      <c r="M17" s="90">
        <f>SUM(M12:M16)-M15</f>
        <v>42371247</v>
      </c>
      <c r="N17" s="52"/>
      <c r="O17" s="90">
        <f>SUM(O12:O16)-O15</f>
        <v>-19520</v>
      </c>
      <c r="P17" s="52"/>
      <c r="Q17" s="90">
        <f>SUM(Q12:Q16)-Q15</f>
        <v>42351727</v>
      </c>
    </row>
    <row r="18" spans="1:18" ht="21.9" customHeight="1" thickTop="1" x14ac:dyDescent="0.25">
      <c r="B18" s="52"/>
      <c r="C18" s="85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8" s="57" customFormat="1" ht="21.9" customHeight="1" x14ac:dyDescent="0.25">
      <c r="A19" s="101" t="s">
        <v>208</v>
      </c>
      <c r="B19" s="52"/>
      <c r="C19" s="85"/>
      <c r="D19" s="52"/>
      <c r="E19" s="52">
        <v>3145899</v>
      </c>
      <c r="F19" s="52"/>
      <c r="G19" s="52">
        <v>89416</v>
      </c>
      <c r="H19" s="52"/>
      <c r="I19" s="52">
        <v>314591</v>
      </c>
      <c r="J19" s="52"/>
      <c r="K19" s="52">
        <v>40114473</v>
      </c>
      <c r="L19" s="52"/>
      <c r="M19" s="52">
        <f>SUM(E19:L19)</f>
        <v>43664379</v>
      </c>
      <c r="N19" s="52"/>
      <c r="O19" s="52">
        <v>-19628</v>
      </c>
      <c r="P19" s="52"/>
      <c r="Q19" s="52">
        <f>SUM(M19:O19)</f>
        <v>43644751</v>
      </c>
    </row>
    <row r="20" spans="1:18" ht="21.9" customHeight="1" x14ac:dyDescent="0.25">
      <c r="A20" s="102" t="s">
        <v>125</v>
      </c>
      <c r="B20" s="52"/>
      <c r="C20" s="85"/>
      <c r="D20" s="52"/>
      <c r="E20" s="86">
        <v>0</v>
      </c>
      <c r="F20" s="52"/>
      <c r="G20" s="86">
        <v>0</v>
      </c>
      <c r="H20" s="52"/>
      <c r="I20" s="86">
        <v>0</v>
      </c>
      <c r="J20" s="52"/>
      <c r="K20" s="86">
        <f>PL!D114</f>
        <v>3024722</v>
      </c>
      <c r="L20" s="52"/>
      <c r="M20" s="86">
        <f>SUM(E20:L20)</f>
        <v>3024722</v>
      </c>
      <c r="N20" s="52"/>
      <c r="O20" s="86">
        <f>PL!D115</f>
        <v>-177</v>
      </c>
      <c r="P20" s="52"/>
      <c r="Q20" s="86">
        <f>SUM(M20:O20)</f>
        <v>3024545</v>
      </c>
      <c r="R20" s="57"/>
    </row>
    <row r="21" spans="1:18" ht="21.9" customHeight="1" x14ac:dyDescent="0.25">
      <c r="A21" s="102" t="s">
        <v>126</v>
      </c>
      <c r="B21" s="58"/>
      <c r="C21" s="59"/>
      <c r="D21" s="58"/>
      <c r="E21" s="87">
        <v>0</v>
      </c>
      <c r="F21" s="52"/>
      <c r="G21" s="87">
        <v>0</v>
      </c>
      <c r="H21" s="52"/>
      <c r="I21" s="87">
        <v>0</v>
      </c>
      <c r="J21" s="52">
        <v>0</v>
      </c>
      <c r="K21" s="87">
        <f>PL!D101</f>
        <v>0</v>
      </c>
      <c r="L21" s="52">
        <v>0</v>
      </c>
      <c r="M21" s="87">
        <f>SUM(E21:L21)</f>
        <v>0</v>
      </c>
      <c r="N21" s="52">
        <v>0</v>
      </c>
      <c r="O21" s="87">
        <v>0</v>
      </c>
      <c r="P21" s="52">
        <f>SUM(N21:N21)</f>
        <v>0</v>
      </c>
      <c r="Q21" s="87">
        <f>SUM(M21:O21)</f>
        <v>0</v>
      </c>
    </row>
    <row r="22" spans="1:18" ht="21.9" customHeight="1" x14ac:dyDescent="0.25">
      <c r="A22" s="102" t="s">
        <v>127</v>
      </c>
      <c r="B22" s="58"/>
      <c r="C22" s="59"/>
      <c r="D22" s="58"/>
      <c r="E22" s="88">
        <f>SUM(E20:E21)</f>
        <v>0</v>
      </c>
      <c r="F22" s="52"/>
      <c r="G22" s="88">
        <f>SUM(G20:G21)</f>
        <v>0</v>
      </c>
      <c r="H22" s="52"/>
      <c r="I22" s="88">
        <f>SUM(I20:I21)</f>
        <v>0</v>
      </c>
      <c r="J22" s="52"/>
      <c r="K22" s="88">
        <f>SUM(K20:K21)</f>
        <v>3024722</v>
      </c>
      <c r="L22" s="52"/>
      <c r="M22" s="88">
        <f>SUM(M20:M21)</f>
        <v>3024722</v>
      </c>
      <c r="N22" s="52">
        <v>0</v>
      </c>
      <c r="O22" s="88">
        <f>SUM(O20:O21)</f>
        <v>-177</v>
      </c>
      <c r="P22" s="52"/>
      <c r="Q22" s="88">
        <f>SUM(Q20:Q21)</f>
        <v>3024545</v>
      </c>
    </row>
    <row r="23" spans="1:18" ht="21.9" customHeight="1" x14ac:dyDescent="0.25">
      <c r="A23" s="102" t="s">
        <v>192</v>
      </c>
      <c r="B23" s="58"/>
      <c r="C23" s="85">
        <v>15</v>
      </c>
      <c r="D23" s="58"/>
      <c r="E23" s="89">
        <v>0</v>
      </c>
      <c r="F23" s="52"/>
      <c r="G23" s="89">
        <v>0</v>
      </c>
      <c r="H23" s="52"/>
      <c r="I23" s="89">
        <v>0</v>
      </c>
      <c r="J23" s="52"/>
      <c r="K23" s="89">
        <v>-1887515</v>
      </c>
      <c r="L23" s="52"/>
      <c r="M23" s="89">
        <f>SUM(E23:L23)</f>
        <v>-1887515</v>
      </c>
      <c r="N23" s="52"/>
      <c r="O23" s="89">
        <v>0</v>
      </c>
      <c r="P23" s="52"/>
      <c r="Q23" s="89">
        <f>SUM(M23:O23)</f>
        <v>-1887515</v>
      </c>
    </row>
    <row r="24" spans="1:18" ht="21.9" customHeight="1" thickBot="1" x14ac:dyDescent="0.3">
      <c r="A24" s="101" t="s">
        <v>207</v>
      </c>
      <c r="C24" s="85"/>
      <c r="E24" s="90">
        <f>SUM(E19:E23)-E22</f>
        <v>3145899</v>
      </c>
      <c r="F24" s="52"/>
      <c r="G24" s="90">
        <f>SUM(G19:G23)-G22</f>
        <v>89416</v>
      </c>
      <c r="H24" s="52"/>
      <c r="I24" s="90">
        <f>SUM(I19:I23)-I22</f>
        <v>314591</v>
      </c>
      <c r="J24" s="52"/>
      <c r="K24" s="90">
        <f>SUM(K19:K23)-K22</f>
        <v>41251680</v>
      </c>
      <c r="L24" s="52"/>
      <c r="M24" s="90">
        <f>SUM(M19:M23)-M22</f>
        <v>44801586</v>
      </c>
      <c r="N24" s="52"/>
      <c r="O24" s="90">
        <f>SUM(O19:O23)-O22</f>
        <v>-19805</v>
      </c>
      <c r="P24" s="52"/>
      <c r="Q24" s="90">
        <f>SUM(Q19:Q23)-Q22</f>
        <v>44781781</v>
      </c>
    </row>
    <row r="25" spans="1:18" ht="21.9" customHeight="1" thickTop="1" x14ac:dyDescent="0.25">
      <c r="E25" s="52"/>
      <c r="O25" s="96"/>
    </row>
    <row r="26" spans="1:18" ht="21.9" customHeight="1" x14ac:dyDescent="0.25">
      <c r="A26" s="91" t="s">
        <v>1</v>
      </c>
    </row>
  </sheetData>
  <customSheetViews>
    <customSheetView guid="{939AE388-0C89-4420-8E11-842DDF7990F5}" showPageBreaks="1" showGridLines="0" topLeftCell="A4">
      <selection activeCell="B58" sqref="B58"/>
      <rowBreaks count="3" manualBreakCount="3">
        <brk id="25" max="16383" man="1"/>
        <brk id="58" max="16383" man="1"/>
        <brk id="6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cale="60" showPageBreaks="1" showGridLines="0" view="pageBreakPreview" topLeftCell="A25">
      <selection activeCell="A28" sqref="A28:IV28"/>
      <rowBreaks count="1" manualBreakCount="1">
        <brk id="27" max="16383" man="1"/>
      </rowBreaks>
      <pageMargins left="0.39370078740157499" right="0.21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130" showPageBreaks="1" showGridLines="0" view="pageBreakPreview" topLeftCell="A37">
      <selection activeCell="A47" sqref="A47"/>
      <rowBreaks count="2" manualBreakCount="2">
        <brk id="28" max="16383" man="1"/>
        <brk id="60" max="16383" man="1"/>
      </rowBreaks>
      <pageMargins left="0.39370078740157499" right="0.78740157480314998" top="0.98425196850393704" bottom="0.39370078740157499" header="0.196850393700787" footer="0.196850393700787"/>
      <printOptions horizontalCentered="1"/>
      <pageSetup paperSize="9" scale="60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view="pageBreakPreview" topLeftCell="A16">
      <selection activeCell="H32" sqref="H32:H35"/>
      <rowBreaks count="2" manualBreakCount="2">
        <brk id="25" max="16383" man="1"/>
        <brk id="5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view="pageLayout" topLeftCell="A43">
      <selection activeCell="B55" sqref="B55"/>
      <rowBreaks count="6" manualBreakCount="6">
        <brk id="27" max="16383" man="1"/>
        <brk id="60" max="16383" man="1"/>
        <brk id="71" max="16383" man="1"/>
        <brk id="104" max="16383" man="1"/>
        <brk id="109" max="16383" man="1"/>
        <brk id="142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3">
    <mergeCell ref="E6:Q6"/>
    <mergeCell ref="E7:M7"/>
    <mergeCell ref="I9:K9"/>
  </mergeCells>
  <phoneticPr fontId="0" type="noConversion"/>
  <printOptions horizontalCentered="1"/>
  <pageMargins left="0.98425196850393704" right="0.19685039370078741" top="0.55118110236220474" bottom="0" header="0.19685039370078741" footer="0.19685039370078741"/>
  <pageSetup paperSize="9" scale="85" firstPageNumber="6" fitToHeight="0" orientation="landscape" useFirstPageNumber="1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1"/>
  <sheetViews>
    <sheetView showGridLines="0" view="pageBreakPreview" zoomScale="85" zoomScaleNormal="80" zoomScaleSheetLayoutView="85" zoomScalePageLayoutView="86" workbookViewId="0">
      <selection activeCell="A8" sqref="A8"/>
    </sheetView>
  </sheetViews>
  <sheetFormatPr defaultColWidth="9.125" defaultRowHeight="23.1" customHeight="1" x14ac:dyDescent="0.25"/>
  <cols>
    <col min="1" max="1" width="40.75" style="99" customWidth="1"/>
    <col min="2" max="2" width="1.75" style="99" customWidth="1"/>
    <col min="3" max="3" width="7.625" style="76" customWidth="1"/>
    <col min="4" max="4" width="1.75" style="99" customWidth="1"/>
    <col min="5" max="5" width="17.75" style="99" customWidth="1"/>
    <col min="6" max="6" width="1.75" style="99" customWidth="1"/>
    <col min="7" max="7" width="17.75" style="99" customWidth="1"/>
    <col min="8" max="8" width="1.75" style="99" customWidth="1"/>
    <col min="9" max="9" width="17.75" style="99" customWidth="1"/>
    <col min="10" max="10" width="1.75" style="99" customWidth="1"/>
    <col min="11" max="11" width="17.75" style="99" customWidth="1"/>
    <col min="12" max="12" width="1.75" style="99" customWidth="1"/>
    <col min="13" max="13" width="17.75" style="99" customWidth="1"/>
    <col min="14" max="14" width="1.75" style="99" customWidth="1"/>
    <col min="15" max="15" width="16" style="99" customWidth="1"/>
    <col min="16" max="16" width="2.125" style="99" customWidth="1"/>
    <col min="17" max="16384" width="9.125" style="99"/>
  </cols>
  <sheetData>
    <row r="1" spans="1:20" ht="23.1" customHeight="1" x14ac:dyDescent="0.25">
      <c r="M1" s="77" t="s">
        <v>124</v>
      </c>
    </row>
    <row r="2" spans="1:20" ht="23.1" customHeight="1" x14ac:dyDescent="0.25">
      <c r="A2" s="100" t="s">
        <v>106</v>
      </c>
      <c r="B2" s="100"/>
      <c r="C2" s="78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20" ht="23.1" customHeight="1" x14ac:dyDescent="0.25">
      <c r="A3" s="100" t="s">
        <v>116</v>
      </c>
      <c r="B3" s="100"/>
      <c r="C3" s="78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20" ht="23.1" customHeight="1" x14ac:dyDescent="0.25">
      <c r="A4" s="100" t="s">
        <v>206</v>
      </c>
      <c r="B4" s="100"/>
      <c r="C4" s="78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20" ht="23.1" customHeight="1" x14ac:dyDescent="0.25">
      <c r="D5" s="79"/>
      <c r="E5" s="79"/>
      <c r="F5" s="79"/>
      <c r="G5" s="79"/>
      <c r="H5" s="79"/>
      <c r="I5" s="79"/>
      <c r="J5" s="79"/>
      <c r="K5" s="79"/>
      <c r="L5" s="79"/>
      <c r="M5" s="80" t="s">
        <v>122</v>
      </c>
      <c r="N5" s="79"/>
    </row>
    <row r="6" spans="1:20" ht="23.1" customHeight="1" x14ac:dyDescent="0.25">
      <c r="A6" s="81"/>
      <c r="B6" s="81"/>
      <c r="D6" s="81"/>
      <c r="E6" s="117" t="s">
        <v>9</v>
      </c>
      <c r="F6" s="117"/>
      <c r="G6" s="117"/>
      <c r="H6" s="117"/>
      <c r="I6" s="117"/>
      <c r="J6" s="117"/>
      <c r="K6" s="117"/>
      <c r="L6" s="117"/>
      <c r="M6" s="117"/>
    </row>
    <row r="7" spans="1:20" s="57" customFormat="1" ht="23.1" customHeight="1" x14ac:dyDescent="0.25">
      <c r="C7" s="76"/>
      <c r="I7" s="119" t="s">
        <v>5</v>
      </c>
      <c r="J7" s="119"/>
      <c r="K7" s="119"/>
    </row>
    <row r="8" spans="1:20" s="57" customFormat="1" ht="23.1" customHeight="1" x14ac:dyDescent="0.25">
      <c r="C8" s="76"/>
      <c r="E8" s="57" t="s">
        <v>92</v>
      </c>
      <c r="I8" s="57" t="s">
        <v>7</v>
      </c>
      <c r="M8" s="57" t="s">
        <v>3</v>
      </c>
    </row>
    <row r="9" spans="1:20" s="57" customFormat="1" ht="23.1" customHeight="1" x14ac:dyDescent="0.25">
      <c r="C9" s="109" t="s">
        <v>0</v>
      </c>
      <c r="E9" s="84" t="s">
        <v>2</v>
      </c>
      <c r="G9" s="84" t="s">
        <v>167</v>
      </c>
      <c r="I9" s="84" t="s">
        <v>6</v>
      </c>
      <c r="K9" s="84" t="s">
        <v>4</v>
      </c>
      <c r="M9" s="84" t="s">
        <v>110</v>
      </c>
    </row>
    <row r="10" spans="1:20" ht="23.1" customHeight="1" x14ac:dyDescent="0.25">
      <c r="A10" s="101" t="s">
        <v>172</v>
      </c>
      <c r="B10" s="101"/>
      <c r="C10" s="85"/>
      <c r="D10" s="52"/>
      <c r="E10" s="52">
        <v>3145899</v>
      </c>
      <c r="F10" s="52"/>
      <c r="G10" s="52">
        <v>89416</v>
      </c>
      <c r="H10" s="52"/>
      <c r="I10" s="52">
        <v>314591</v>
      </c>
      <c r="J10" s="52"/>
      <c r="K10" s="52">
        <v>22550494</v>
      </c>
      <c r="L10" s="52"/>
      <c r="M10" s="52">
        <f>SUM(E10:K10)</f>
        <v>26100400</v>
      </c>
    </row>
    <row r="11" spans="1:20" ht="23.1" customHeight="1" x14ac:dyDescent="0.25">
      <c r="A11" s="102" t="s">
        <v>125</v>
      </c>
      <c r="B11" s="102"/>
      <c r="C11" s="85"/>
      <c r="E11" s="86">
        <v>0</v>
      </c>
      <c r="F11" s="52"/>
      <c r="G11" s="86">
        <v>0</v>
      </c>
      <c r="H11" s="52"/>
      <c r="I11" s="86">
        <v>0</v>
      </c>
      <c r="J11" s="52"/>
      <c r="K11" s="86">
        <v>766640</v>
      </c>
      <c r="L11" s="52"/>
      <c r="M11" s="86">
        <f>SUM(E11:K11)</f>
        <v>766640</v>
      </c>
    </row>
    <row r="12" spans="1:20" ht="23.1" customHeight="1" x14ac:dyDescent="0.25">
      <c r="A12" s="102" t="s">
        <v>126</v>
      </c>
      <c r="B12" s="102"/>
      <c r="C12" s="85"/>
      <c r="E12" s="87">
        <v>0</v>
      </c>
      <c r="F12" s="52"/>
      <c r="G12" s="87">
        <v>0</v>
      </c>
      <c r="H12" s="52"/>
      <c r="I12" s="87">
        <v>0</v>
      </c>
      <c r="J12" s="52"/>
      <c r="K12" s="87">
        <v>19003</v>
      </c>
      <c r="L12" s="52"/>
      <c r="M12" s="87">
        <f>SUM(E12:K12)</f>
        <v>19003</v>
      </c>
    </row>
    <row r="13" spans="1:20" ht="23.1" customHeight="1" x14ac:dyDescent="0.25">
      <c r="A13" s="102" t="s">
        <v>127</v>
      </c>
      <c r="B13" s="102"/>
      <c r="C13" s="85"/>
      <c r="E13" s="88">
        <f>SUM(E11:E12)</f>
        <v>0</v>
      </c>
      <c r="F13" s="52"/>
      <c r="G13" s="88">
        <f>SUM(G11:G12)</f>
        <v>0</v>
      </c>
      <c r="H13" s="52"/>
      <c r="I13" s="88">
        <f>SUM(I11:I12)</f>
        <v>0</v>
      </c>
      <c r="J13" s="52"/>
      <c r="K13" s="88">
        <f>SUM(K11:K12)</f>
        <v>785643</v>
      </c>
      <c r="L13" s="52"/>
      <c r="M13" s="88">
        <f>SUM(M11:M12)</f>
        <v>785643</v>
      </c>
    </row>
    <row r="14" spans="1:20" ht="23.1" customHeight="1" x14ac:dyDescent="0.25">
      <c r="A14" s="102" t="s">
        <v>192</v>
      </c>
      <c r="B14" s="102"/>
      <c r="C14" s="85">
        <v>15</v>
      </c>
      <c r="E14" s="93">
        <v>0</v>
      </c>
      <c r="F14" s="50"/>
      <c r="G14" s="93">
        <v>0</v>
      </c>
      <c r="H14" s="50"/>
      <c r="I14" s="93">
        <v>0</v>
      </c>
      <c r="J14" s="50"/>
      <c r="K14" s="93">
        <v>-2199881</v>
      </c>
      <c r="L14" s="52"/>
      <c r="M14" s="89">
        <f>SUM(E14:L14)</f>
        <v>-2199881</v>
      </c>
    </row>
    <row r="15" spans="1:20" ht="23.1" customHeight="1" thickBot="1" x14ac:dyDescent="0.3">
      <c r="A15" s="101" t="s">
        <v>199</v>
      </c>
      <c r="B15" s="101"/>
      <c r="C15" s="85"/>
      <c r="E15" s="90">
        <f>SUM(E10:E14)-E13</f>
        <v>3145899</v>
      </c>
      <c r="F15" s="52"/>
      <c r="G15" s="90">
        <f>SUM(G10:G14)-G13</f>
        <v>89416</v>
      </c>
      <c r="H15" s="52"/>
      <c r="I15" s="90">
        <f>SUM(I10:I14)-I13</f>
        <v>314591</v>
      </c>
      <c r="J15" s="52"/>
      <c r="K15" s="90">
        <f>SUM(K10:K14)-K13</f>
        <v>21136256</v>
      </c>
      <c r="L15" s="52"/>
      <c r="M15" s="90">
        <f>SUM(M10:M14)-M13</f>
        <v>24686162</v>
      </c>
      <c r="N15" s="52">
        <f>SUM(N11:N11)</f>
        <v>0</v>
      </c>
      <c r="P15" s="52"/>
      <c r="R15" s="52"/>
      <c r="T15" s="52"/>
    </row>
    <row r="16" spans="1:20" ht="23.1" customHeight="1" thickTop="1" x14ac:dyDescent="0.25">
      <c r="A16" s="101"/>
      <c r="B16" s="101"/>
      <c r="C16" s="85"/>
      <c r="E16" s="52"/>
      <c r="F16" s="52"/>
      <c r="G16" s="52"/>
      <c r="H16" s="52"/>
      <c r="I16" s="52"/>
      <c r="J16" s="52"/>
      <c r="K16" s="52"/>
      <c r="L16" s="52"/>
      <c r="M16" s="52"/>
    </row>
    <row r="17" spans="1:20" ht="23.1" customHeight="1" x14ac:dyDescent="0.25">
      <c r="A17" s="101" t="s">
        <v>208</v>
      </c>
      <c r="B17" s="101"/>
      <c r="C17" s="85"/>
      <c r="D17" s="52"/>
      <c r="E17" s="52">
        <v>3145899</v>
      </c>
      <c r="F17" s="52"/>
      <c r="G17" s="52">
        <v>89416</v>
      </c>
      <c r="H17" s="52"/>
      <c r="I17" s="52">
        <v>314591</v>
      </c>
      <c r="J17" s="52"/>
      <c r="K17" s="52">
        <v>22623961</v>
      </c>
      <c r="L17" s="52"/>
      <c r="M17" s="52">
        <f>SUM(E17:K17)</f>
        <v>26173867</v>
      </c>
    </row>
    <row r="18" spans="1:20" ht="23.1" customHeight="1" x14ac:dyDescent="0.25">
      <c r="A18" s="102" t="s">
        <v>125</v>
      </c>
      <c r="B18" s="102"/>
      <c r="C18" s="85"/>
      <c r="E18" s="86">
        <v>0</v>
      </c>
      <c r="F18" s="52"/>
      <c r="G18" s="86">
        <v>0</v>
      </c>
      <c r="H18" s="52"/>
      <c r="I18" s="86">
        <v>0</v>
      </c>
      <c r="J18" s="52"/>
      <c r="K18" s="86">
        <f>PL!H114</f>
        <v>1517387</v>
      </c>
      <c r="L18" s="52"/>
      <c r="M18" s="86">
        <f>SUM(E18:K18)</f>
        <v>1517387</v>
      </c>
    </row>
    <row r="19" spans="1:20" ht="23.1" customHeight="1" x14ac:dyDescent="0.25">
      <c r="A19" s="102" t="s">
        <v>126</v>
      </c>
      <c r="B19" s="102"/>
      <c r="C19" s="85"/>
      <c r="E19" s="87">
        <v>0</v>
      </c>
      <c r="F19" s="52"/>
      <c r="G19" s="87">
        <v>0</v>
      </c>
      <c r="H19" s="52"/>
      <c r="I19" s="87">
        <v>0</v>
      </c>
      <c r="J19" s="52"/>
      <c r="K19" s="87">
        <f>PL!H101</f>
        <v>0</v>
      </c>
      <c r="L19" s="52"/>
      <c r="M19" s="87">
        <f>SUM(E19:K19)</f>
        <v>0</v>
      </c>
    </row>
    <row r="20" spans="1:20" ht="23.1" customHeight="1" x14ac:dyDescent="0.25">
      <c r="A20" s="102" t="s">
        <v>127</v>
      </c>
      <c r="B20" s="102"/>
      <c r="C20" s="85"/>
      <c r="E20" s="88">
        <f>SUM(E18:E19)</f>
        <v>0</v>
      </c>
      <c r="F20" s="52"/>
      <c r="G20" s="88">
        <f>SUM(G18:G19)</f>
        <v>0</v>
      </c>
      <c r="H20" s="52"/>
      <c r="I20" s="88">
        <f>SUM(I18:I19)</f>
        <v>0</v>
      </c>
      <c r="J20" s="52"/>
      <c r="K20" s="88">
        <f>SUM(K18:K19)</f>
        <v>1517387</v>
      </c>
      <c r="L20" s="52"/>
      <c r="M20" s="88">
        <f>SUM(M18:M19)</f>
        <v>1517387</v>
      </c>
    </row>
    <row r="21" spans="1:20" ht="23.1" customHeight="1" x14ac:dyDescent="0.25">
      <c r="A21" s="102" t="s">
        <v>192</v>
      </c>
      <c r="B21" s="102"/>
      <c r="C21" s="85">
        <v>15</v>
      </c>
      <c r="E21" s="93">
        <v>0</v>
      </c>
      <c r="F21" s="50"/>
      <c r="G21" s="93">
        <v>0</v>
      </c>
      <c r="H21" s="50"/>
      <c r="I21" s="93">
        <v>0</v>
      </c>
      <c r="J21" s="50"/>
      <c r="K21" s="93">
        <v>-1887515</v>
      </c>
      <c r="L21" s="52"/>
      <c r="M21" s="89">
        <f>SUM(E21:L21)</f>
        <v>-1887515</v>
      </c>
      <c r="R21" s="99" t="s">
        <v>220</v>
      </c>
    </row>
    <row r="22" spans="1:20" ht="23.1" customHeight="1" thickBot="1" x14ac:dyDescent="0.3">
      <c r="A22" s="101" t="s">
        <v>207</v>
      </c>
      <c r="B22" s="101"/>
      <c r="C22" s="85"/>
      <c r="E22" s="90">
        <f>SUM(E17:E21)-E20</f>
        <v>3145899</v>
      </c>
      <c r="F22" s="52"/>
      <c r="G22" s="90">
        <f>SUM(G17:G21)-G20</f>
        <v>89416</v>
      </c>
      <c r="H22" s="52"/>
      <c r="I22" s="90">
        <f>SUM(I17:I21)-I20</f>
        <v>314591</v>
      </c>
      <c r="J22" s="52"/>
      <c r="K22" s="90">
        <f>SUM(K17:K21)-K20</f>
        <v>22253833</v>
      </c>
      <c r="L22" s="52"/>
      <c r="M22" s="90">
        <f>SUM(M17:M21)-M20</f>
        <v>25803739</v>
      </c>
      <c r="N22" s="52">
        <f>SUM(N18:N18)</f>
        <v>0</v>
      </c>
      <c r="P22" s="52"/>
      <c r="R22" s="52"/>
      <c r="T22" s="52"/>
    </row>
    <row r="23" spans="1:20" ht="23.1" customHeight="1" thickTop="1" x14ac:dyDescent="0.25"/>
    <row r="24" spans="1:20" ht="23.1" customHeight="1" x14ac:dyDescent="0.25">
      <c r="A24" s="91" t="s">
        <v>1</v>
      </c>
      <c r="B24" s="91"/>
    </row>
    <row r="25" spans="1:20" s="57" customFormat="1" ht="23.1" customHeight="1" x14ac:dyDescent="0.25">
      <c r="C25" s="76"/>
    </row>
    <row r="26" spans="1:20" s="57" customFormat="1" ht="23.1" customHeight="1" x14ac:dyDescent="0.25">
      <c r="C26" s="76"/>
    </row>
    <row r="28" spans="1:20" ht="23.1" customHeight="1" x14ac:dyDescent="0.25">
      <c r="F28" s="99">
        <f>SUM(F25:F27)</f>
        <v>0</v>
      </c>
      <c r="H28" s="99">
        <f>SUM(H25:H27)</f>
        <v>0</v>
      </c>
      <c r="J28" s="99">
        <f>SUM(J25:J27)</f>
        <v>0</v>
      </c>
      <c r="L28" s="99">
        <f>SUM(L25:L27)</f>
        <v>0</v>
      </c>
      <c r="N28" s="99">
        <f>SUM(N25:N27)</f>
        <v>0</v>
      </c>
    </row>
    <row r="29" spans="1:20" ht="23.1" customHeight="1" x14ac:dyDescent="0.25">
      <c r="E29" s="57"/>
    </row>
    <row r="30" spans="1:20" ht="23.1" customHeight="1" x14ac:dyDescent="0.25">
      <c r="E30" s="57"/>
      <c r="M30" s="57"/>
    </row>
    <row r="31" spans="1:20" ht="23.1" customHeight="1" x14ac:dyDescent="0.25">
      <c r="E31" s="57"/>
      <c r="M31" s="57"/>
    </row>
  </sheetData>
  <customSheetViews>
    <customSheetView guid="{939AE388-0C89-4420-8E11-842DDF7990F5}" scale="80" showPageBreaks="1" showGridLines="0" printArea="1" topLeftCell="A40">
      <selection activeCell="D31" sqref="D31"/>
      <rowBreaks count="1" manualBreakCount="1">
        <brk id="23" max="14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howPageBreaks="1" showGridLines="0" printArea="1" view="pageBreakPreview" topLeftCell="A37">
      <selection activeCell="A24" sqref="A24:IV24"/>
      <rowBreaks count="1" manualBreakCount="1">
        <brk id="23" max="16383" man="1"/>
      </rowBreaks>
      <pageMargins left="0.39370078740157499" right="0.2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60" showPageBreaks="1" showGridLines="0" printArea="1" view="pageBreakPreview">
      <selection activeCell="A31" sqref="A31"/>
      <pageMargins left="0.39370078740157499" right="0.39370078740157499" top="0.98425196850393704" bottom="0.39370078740157499" header="0.196850393700787" footer="0.196850393700787"/>
      <printOptions horizontalCentered="1"/>
      <pageSetup paperSize="9" scale="65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>
      <selection activeCell="A23" sqref="A23:IV23"/>
      <rowBreaks count="1" manualBreakCount="1">
        <brk id="22" max="16383" man="1"/>
      </rowBreaks>
      <pageMargins left="0.39370078740157483" right="0.39370078740157483" top="0.98425196850393704" bottom="0.19685039370078741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printArea="1" view="pageLayout">
      <selection activeCell="B7" sqref="B7"/>
      <rowBreaks count="3" manualBreakCount="3">
        <brk id="23" max="14" man="1"/>
        <brk id="54" max="16383" man="1"/>
        <brk id="85" max="16383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2">
    <mergeCell ref="E6:M6"/>
    <mergeCell ref="I7:K7"/>
  </mergeCells>
  <phoneticPr fontId="0" type="noConversion"/>
  <printOptions horizontalCentered="1"/>
  <pageMargins left="0.98425196850393704" right="0.19685039370078741" top="0.55118110236220474" bottom="0" header="0.19685039370078741" footer="0.19685039370078741"/>
  <pageSetup paperSize="9" scale="90" firstPageNumber="6" fitToHeight="0" orientation="landscape" useFirstPageNumber="1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" transitionEvaluation="1" transitionEntry="1"/>
  <dimension ref="A1:N97"/>
  <sheetViews>
    <sheetView showGridLines="0" view="pageBreakPreview" zoomScaleNormal="100" zoomScaleSheetLayoutView="100" workbookViewId="0">
      <selection activeCell="N99" sqref="N99"/>
    </sheetView>
  </sheetViews>
  <sheetFormatPr defaultColWidth="9.875" defaultRowHeight="21" customHeight="1" x14ac:dyDescent="0.25"/>
  <cols>
    <col min="1" max="1" width="47.125" style="94" customWidth="1"/>
    <col min="2" max="2" width="8.75" style="94" customWidth="1"/>
    <col min="3" max="3" width="1.75" style="94" customWidth="1"/>
    <col min="4" max="4" width="14.25" style="94" customWidth="1"/>
    <col min="5" max="5" width="1.75" style="94" customWidth="1"/>
    <col min="6" max="6" width="14.25" style="94" customWidth="1"/>
    <col min="7" max="7" width="1.75" style="94" customWidth="1"/>
    <col min="8" max="8" width="14.25" style="94" customWidth="1"/>
    <col min="9" max="9" width="1.75" style="94" customWidth="1"/>
    <col min="10" max="10" width="14.25" style="94" customWidth="1"/>
    <col min="11" max="11" width="1.75" style="94" customWidth="1"/>
    <col min="12" max="16384" width="9.875" style="94"/>
  </cols>
  <sheetData>
    <row r="1" spans="1:10" ht="20.25" customHeight="1" x14ac:dyDescent="0.25">
      <c r="J1" s="46" t="s">
        <v>124</v>
      </c>
    </row>
    <row r="2" spans="1:10" ht="20.25" customHeight="1" x14ac:dyDescent="0.25">
      <c r="A2" s="4" t="s">
        <v>106</v>
      </c>
      <c r="B2" s="4"/>
      <c r="C2" s="4"/>
      <c r="D2" s="4"/>
      <c r="E2" s="4"/>
      <c r="F2" s="4"/>
      <c r="G2" s="4"/>
      <c r="H2" s="4"/>
      <c r="I2" s="4"/>
      <c r="J2" s="4"/>
    </row>
    <row r="3" spans="1:10" ht="20.25" customHeight="1" x14ac:dyDescent="0.25">
      <c r="A3" s="4" t="s">
        <v>117</v>
      </c>
      <c r="B3" s="4"/>
      <c r="C3" s="4"/>
      <c r="D3" s="4"/>
      <c r="E3" s="4"/>
      <c r="F3" s="4"/>
      <c r="G3" s="4"/>
      <c r="H3" s="4"/>
      <c r="I3" s="4"/>
      <c r="J3" s="4"/>
    </row>
    <row r="4" spans="1:10" ht="20.25" customHeight="1" x14ac:dyDescent="0.25">
      <c r="A4" s="4" t="s">
        <v>206</v>
      </c>
      <c r="B4" s="4"/>
      <c r="C4" s="4"/>
      <c r="D4" s="4"/>
      <c r="E4" s="4"/>
      <c r="F4" s="4"/>
      <c r="G4" s="4"/>
      <c r="H4" s="4"/>
      <c r="I4" s="4"/>
      <c r="J4" s="4"/>
    </row>
    <row r="5" spans="1:10" s="111" customFormat="1" ht="20.25" customHeight="1" x14ac:dyDescent="0.25">
      <c r="A5" s="94"/>
      <c r="B5" s="110"/>
      <c r="C5" s="110"/>
      <c r="D5" s="110"/>
      <c r="E5" s="110"/>
      <c r="F5" s="110"/>
      <c r="G5" s="110"/>
      <c r="H5" s="110"/>
      <c r="I5" s="110"/>
      <c r="J5" s="46" t="s">
        <v>122</v>
      </c>
    </row>
    <row r="6" spans="1:10" ht="20.25" customHeight="1" x14ac:dyDescent="0.25">
      <c r="A6" s="47"/>
      <c r="B6" s="47"/>
      <c r="C6" s="47"/>
      <c r="D6" s="114" t="s">
        <v>8</v>
      </c>
      <c r="E6" s="114"/>
      <c r="F6" s="114"/>
      <c r="G6" s="47"/>
      <c r="H6" s="114" t="s">
        <v>9</v>
      </c>
      <c r="I6" s="114"/>
      <c r="J6" s="114"/>
    </row>
    <row r="7" spans="1:10" ht="20.25" customHeight="1" x14ac:dyDescent="0.25">
      <c r="A7" s="48"/>
      <c r="B7" s="49"/>
      <c r="C7" s="49"/>
      <c r="D7" s="12">
        <v>2025</v>
      </c>
      <c r="E7" s="49"/>
      <c r="F7" s="12">
        <v>2024</v>
      </c>
      <c r="G7" s="48"/>
      <c r="H7" s="12">
        <v>2025</v>
      </c>
      <c r="I7" s="49"/>
      <c r="J7" s="12">
        <v>2024</v>
      </c>
    </row>
    <row r="8" spans="1:10" ht="20.25" customHeight="1" x14ac:dyDescent="0.25">
      <c r="A8" s="92" t="s">
        <v>49</v>
      </c>
    </row>
    <row r="9" spans="1:10" ht="20.25" customHeight="1" x14ac:dyDescent="0.25">
      <c r="A9" s="95" t="s">
        <v>85</v>
      </c>
      <c r="D9" s="6">
        <f>PL!D90</f>
        <v>3677650</v>
      </c>
      <c r="E9" s="50"/>
      <c r="F9" s="6">
        <f>PL!F90</f>
        <v>4634867</v>
      </c>
      <c r="G9" s="2"/>
      <c r="H9" s="6">
        <f>PL!H90</f>
        <v>1666000</v>
      </c>
      <c r="I9" s="2"/>
      <c r="J9" s="6">
        <f>PL!J90</f>
        <v>931975</v>
      </c>
    </row>
    <row r="10" spans="1:10" ht="20.25" customHeight="1" x14ac:dyDescent="0.25">
      <c r="A10" s="95" t="s">
        <v>95</v>
      </c>
      <c r="D10" s="6"/>
      <c r="E10" s="50"/>
      <c r="F10" s="6"/>
      <c r="G10" s="2"/>
      <c r="H10" s="6"/>
      <c r="I10" s="50"/>
      <c r="J10" s="6"/>
    </row>
    <row r="11" spans="1:10" ht="20.25" customHeight="1" x14ac:dyDescent="0.25">
      <c r="A11" s="95" t="s">
        <v>24</v>
      </c>
      <c r="D11" s="50"/>
      <c r="E11" s="50"/>
      <c r="F11" s="50"/>
      <c r="G11" s="50"/>
      <c r="H11" s="50"/>
      <c r="I11" s="50"/>
      <c r="J11" s="50"/>
    </row>
    <row r="12" spans="1:10" ht="20.25" customHeight="1" x14ac:dyDescent="0.25">
      <c r="A12" s="51" t="s">
        <v>25</v>
      </c>
      <c r="D12" s="52">
        <v>163109</v>
      </c>
      <c r="E12" s="96"/>
      <c r="F12" s="52">
        <v>177290</v>
      </c>
      <c r="G12" s="96"/>
      <c r="H12" s="52">
        <v>25007</v>
      </c>
      <c r="I12" s="24"/>
      <c r="J12" s="52">
        <v>28337</v>
      </c>
    </row>
    <row r="13" spans="1:10" ht="20.25" customHeight="1" x14ac:dyDescent="0.25">
      <c r="A13" s="51" t="s">
        <v>65</v>
      </c>
      <c r="D13" s="52">
        <v>18396</v>
      </c>
      <c r="E13" s="96"/>
      <c r="F13" s="52">
        <v>32770</v>
      </c>
      <c r="G13" s="96"/>
      <c r="H13" s="52">
        <v>1631</v>
      </c>
      <c r="I13" s="24"/>
      <c r="J13" s="52">
        <v>2828</v>
      </c>
    </row>
    <row r="14" spans="1:10" ht="20.25" customHeight="1" x14ac:dyDescent="0.25">
      <c r="A14" s="51" t="s">
        <v>221</v>
      </c>
      <c r="D14" s="52">
        <v>4464</v>
      </c>
      <c r="E14" s="96"/>
      <c r="F14" s="52">
        <v>864</v>
      </c>
      <c r="G14" s="96"/>
      <c r="H14" s="52">
        <v>0</v>
      </c>
      <c r="I14" s="24"/>
      <c r="J14" s="52">
        <v>0</v>
      </c>
    </row>
    <row r="15" spans="1:10" ht="20.25" customHeight="1" x14ac:dyDescent="0.25">
      <c r="A15" s="51" t="s">
        <v>222</v>
      </c>
      <c r="D15" s="52"/>
      <c r="E15" s="96"/>
      <c r="F15" s="52"/>
      <c r="G15" s="96"/>
      <c r="H15" s="52"/>
      <c r="I15" s="24"/>
      <c r="J15" s="52"/>
    </row>
    <row r="16" spans="1:10" ht="20.25" customHeight="1" x14ac:dyDescent="0.25">
      <c r="A16" s="51" t="s">
        <v>226</v>
      </c>
      <c r="D16" s="52">
        <v>-12017</v>
      </c>
      <c r="E16" s="96"/>
      <c r="F16" s="52">
        <v>0</v>
      </c>
      <c r="G16" s="96"/>
      <c r="H16" s="52">
        <v>0</v>
      </c>
      <c r="I16" s="24"/>
      <c r="J16" s="52">
        <v>0</v>
      </c>
    </row>
    <row r="17" spans="1:13" ht="20.25" customHeight="1" x14ac:dyDescent="0.25">
      <c r="A17" s="51" t="s">
        <v>213</v>
      </c>
      <c r="D17" s="52"/>
      <c r="E17" s="96"/>
      <c r="F17" s="52"/>
      <c r="G17" s="96"/>
      <c r="H17" s="52"/>
      <c r="I17" s="24"/>
      <c r="J17" s="52"/>
    </row>
    <row r="18" spans="1:13" ht="20.25" customHeight="1" x14ac:dyDescent="0.25">
      <c r="A18" s="51" t="s">
        <v>223</v>
      </c>
      <c r="D18" s="52">
        <v>-8704</v>
      </c>
      <c r="E18" s="96"/>
      <c r="F18" s="52">
        <v>0</v>
      </c>
      <c r="G18" s="96"/>
      <c r="H18" s="52">
        <v>-8704</v>
      </c>
      <c r="I18" s="24"/>
      <c r="J18" s="52">
        <v>0</v>
      </c>
    </row>
    <row r="19" spans="1:13" ht="20.25" customHeight="1" x14ac:dyDescent="0.25">
      <c r="A19" s="51" t="s">
        <v>212</v>
      </c>
      <c r="D19" s="52">
        <v>-8227</v>
      </c>
      <c r="E19" s="96"/>
      <c r="F19" s="52">
        <v>34547</v>
      </c>
      <c r="G19" s="96"/>
      <c r="H19" s="52">
        <v>0</v>
      </c>
      <c r="I19" s="24"/>
      <c r="J19" s="52">
        <v>0</v>
      </c>
      <c r="M19" s="94" t="s">
        <v>220</v>
      </c>
    </row>
    <row r="20" spans="1:13" ht="20.25" customHeight="1" x14ac:dyDescent="0.25">
      <c r="A20" s="51" t="s">
        <v>211</v>
      </c>
      <c r="D20" s="52"/>
      <c r="E20" s="96"/>
      <c r="F20" s="52"/>
      <c r="G20" s="96"/>
      <c r="H20" s="52"/>
      <c r="I20" s="24"/>
      <c r="J20" s="52"/>
    </row>
    <row r="21" spans="1:13" ht="20.25" customHeight="1" x14ac:dyDescent="0.25">
      <c r="A21" s="51" t="s">
        <v>196</v>
      </c>
      <c r="D21" s="52">
        <v>-26242</v>
      </c>
      <c r="E21" s="96"/>
      <c r="F21" s="52">
        <v>1796</v>
      </c>
      <c r="G21" s="96"/>
      <c r="H21" s="52">
        <v>-22766</v>
      </c>
      <c r="I21" s="24"/>
      <c r="J21" s="52">
        <v>0</v>
      </c>
    </row>
    <row r="22" spans="1:13" ht="20.25" customHeight="1" x14ac:dyDescent="0.25">
      <c r="A22" s="51" t="s">
        <v>227</v>
      </c>
      <c r="D22" s="52">
        <v>-255</v>
      </c>
      <c r="E22" s="96"/>
      <c r="F22" s="52">
        <v>-203029</v>
      </c>
      <c r="G22" s="96"/>
      <c r="H22" s="52">
        <v>-23</v>
      </c>
      <c r="I22" s="24"/>
      <c r="J22" s="52">
        <v>-37</v>
      </c>
    </row>
    <row r="23" spans="1:13" ht="20.25" customHeight="1" x14ac:dyDescent="0.25">
      <c r="A23" s="51" t="s">
        <v>186</v>
      </c>
      <c r="B23" s="53"/>
      <c r="C23" s="53"/>
      <c r="D23" s="52">
        <v>-543931</v>
      </c>
      <c r="E23" s="96"/>
      <c r="F23" s="52">
        <v>-631152</v>
      </c>
      <c r="G23" s="96"/>
      <c r="H23" s="52">
        <v>0</v>
      </c>
      <c r="I23" s="96"/>
      <c r="J23" s="52">
        <v>0</v>
      </c>
    </row>
    <row r="24" spans="1:13" ht="20.25" customHeight="1" x14ac:dyDescent="0.25">
      <c r="A24" s="51" t="s">
        <v>214</v>
      </c>
      <c r="B24" s="53"/>
      <c r="C24" s="53"/>
      <c r="D24" s="52">
        <v>0</v>
      </c>
      <c r="E24" s="96"/>
      <c r="F24" s="52">
        <v>-4858</v>
      </c>
      <c r="G24" s="96"/>
      <c r="H24" s="52">
        <v>-1970</v>
      </c>
      <c r="I24" s="96"/>
      <c r="J24" s="52">
        <v>-37170</v>
      </c>
    </row>
    <row r="25" spans="1:13" ht="20.25" customHeight="1" x14ac:dyDescent="0.25">
      <c r="A25" s="51" t="s">
        <v>224</v>
      </c>
      <c r="B25" s="53"/>
      <c r="C25" s="53"/>
      <c r="D25" s="52">
        <v>0</v>
      </c>
      <c r="E25" s="96"/>
      <c r="F25" s="52">
        <v>-797</v>
      </c>
      <c r="G25" s="96"/>
      <c r="H25" s="52">
        <v>0</v>
      </c>
      <c r="I25" s="96"/>
      <c r="J25" s="52">
        <v>0</v>
      </c>
    </row>
    <row r="26" spans="1:13" ht="20.25" customHeight="1" x14ac:dyDescent="0.25">
      <c r="A26" s="51" t="s">
        <v>134</v>
      </c>
      <c r="B26" s="53"/>
      <c r="C26" s="53"/>
      <c r="D26" s="52">
        <v>0</v>
      </c>
      <c r="E26" s="96"/>
      <c r="F26" s="52">
        <v>0</v>
      </c>
      <c r="G26" s="96"/>
      <c r="H26" s="52">
        <v>-923847</v>
      </c>
      <c r="I26" s="96"/>
      <c r="J26" s="52">
        <v>-110522</v>
      </c>
    </row>
    <row r="27" spans="1:13" ht="20.25" customHeight="1" x14ac:dyDescent="0.25">
      <c r="A27" s="51" t="s">
        <v>215</v>
      </c>
      <c r="B27" s="53"/>
      <c r="C27" s="53"/>
      <c r="D27" s="52">
        <v>49767</v>
      </c>
      <c r="E27" s="96"/>
      <c r="F27" s="52">
        <v>49002</v>
      </c>
      <c r="G27" s="96"/>
      <c r="H27" s="52">
        <v>10800</v>
      </c>
      <c r="I27" s="96"/>
      <c r="J27" s="52">
        <v>10608</v>
      </c>
    </row>
    <row r="28" spans="1:13" ht="20.25" customHeight="1" x14ac:dyDescent="0.25">
      <c r="A28" s="51" t="s">
        <v>181</v>
      </c>
      <c r="B28" s="53"/>
      <c r="C28" s="53"/>
      <c r="D28" s="52">
        <v>-10189</v>
      </c>
      <c r="E28" s="96"/>
      <c r="F28" s="52">
        <v>-14006</v>
      </c>
      <c r="G28" s="96"/>
      <c r="H28" s="52">
        <v>-1323552</v>
      </c>
      <c r="I28" s="96"/>
      <c r="J28" s="52">
        <v>-1364157</v>
      </c>
    </row>
    <row r="29" spans="1:13" ht="20.25" customHeight="1" x14ac:dyDescent="0.25">
      <c r="A29" s="51" t="s">
        <v>182</v>
      </c>
      <c r="B29" s="53"/>
      <c r="C29" s="53"/>
      <c r="D29" s="42">
        <v>409784</v>
      </c>
      <c r="E29" s="96"/>
      <c r="F29" s="42">
        <v>455336</v>
      </c>
      <c r="G29" s="96"/>
      <c r="H29" s="42">
        <v>680652</v>
      </c>
      <c r="I29" s="96"/>
      <c r="J29" s="42">
        <v>761969</v>
      </c>
    </row>
    <row r="30" spans="1:13" ht="20.25" customHeight="1" x14ac:dyDescent="0.25">
      <c r="A30" s="94" t="s">
        <v>187</v>
      </c>
      <c r="B30" s="53"/>
      <c r="C30" s="53"/>
    </row>
    <row r="31" spans="1:13" ht="20.25" customHeight="1" x14ac:dyDescent="0.25">
      <c r="A31" s="94" t="s">
        <v>153</v>
      </c>
      <c r="B31" s="53"/>
      <c r="C31" s="53"/>
      <c r="D31" s="24">
        <f>SUM(D9:D29)</f>
        <v>3713605</v>
      </c>
      <c r="E31" s="96"/>
      <c r="F31" s="24">
        <f>SUM(F9:F29)</f>
        <v>4532630</v>
      </c>
      <c r="G31" s="96"/>
      <c r="H31" s="24">
        <f>SUM(H9:H29)</f>
        <v>103228</v>
      </c>
      <c r="I31" s="50"/>
      <c r="J31" s="24">
        <f>SUM(J9:J29)</f>
        <v>223831</v>
      </c>
    </row>
    <row r="32" spans="1:13" ht="20.25" customHeight="1" x14ac:dyDescent="0.25">
      <c r="A32" s="54" t="s">
        <v>105</v>
      </c>
      <c r="D32" s="24"/>
      <c r="E32" s="96"/>
      <c r="F32" s="24"/>
      <c r="G32" s="96"/>
      <c r="H32" s="24"/>
      <c r="I32" s="50"/>
      <c r="J32" s="24"/>
    </row>
    <row r="33" spans="1:14" ht="20.25" customHeight="1" x14ac:dyDescent="0.25">
      <c r="A33" s="54" t="s">
        <v>216</v>
      </c>
      <c r="D33" s="43">
        <v>60101</v>
      </c>
      <c r="E33" s="112"/>
      <c r="F33" s="43">
        <v>8270</v>
      </c>
      <c r="G33" s="112"/>
      <c r="H33" s="43">
        <v>22887</v>
      </c>
      <c r="I33" s="112"/>
      <c r="J33" s="43">
        <v>-26612</v>
      </c>
    </row>
    <row r="34" spans="1:14" ht="20.25" customHeight="1" x14ac:dyDescent="0.25">
      <c r="A34" s="51" t="s">
        <v>26</v>
      </c>
      <c r="D34" s="43">
        <v>-2293300</v>
      </c>
      <c r="E34" s="96"/>
      <c r="F34" s="43">
        <v>1256716</v>
      </c>
      <c r="G34" s="96"/>
      <c r="H34" s="43">
        <v>19047</v>
      </c>
      <c r="I34" s="96"/>
      <c r="J34" s="43">
        <v>80150</v>
      </c>
    </row>
    <row r="35" spans="1:14" ht="20.25" customHeight="1" x14ac:dyDescent="0.25">
      <c r="A35" s="51" t="s">
        <v>149</v>
      </c>
      <c r="D35" s="43">
        <v>90685</v>
      </c>
      <c r="E35" s="96"/>
      <c r="F35" s="43">
        <v>-442045</v>
      </c>
      <c r="G35" s="96"/>
      <c r="H35" s="43">
        <v>-2108</v>
      </c>
      <c r="I35" s="96"/>
      <c r="J35" s="43">
        <v>46</v>
      </c>
    </row>
    <row r="36" spans="1:14" ht="20.25" customHeight="1" x14ac:dyDescent="0.25">
      <c r="A36" s="51" t="s">
        <v>13</v>
      </c>
      <c r="D36" s="43">
        <v>-6843</v>
      </c>
      <c r="E36" s="55"/>
      <c r="F36" s="43">
        <v>1146</v>
      </c>
      <c r="G36" s="55"/>
      <c r="H36" s="43">
        <v>-2747</v>
      </c>
      <c r="I36" s="55"/>
      <c r="J36" s="43">
        <v>-1861</v>
      </c>
    </row>
    <row r="37" spans="1:14" ht="20.25" customHeight="1" x14ac:dyDescent="0.25">
      <c r="A37" s="54" t="s">
        <v>86</v>
      </c>
      <c r="B37" s="51"/>
      <c r="C37" s="51"/>
      <c r="D37" s="1"/>
      <c r="E37" s="55"/>
      <c r="F37" s="1"/>
      <c r="G37" s="55"/>
      <c r="H37" s="1"/>
      <c r="I37" s="55"/>
      <c r="J37" s="1"/>
    </row>
    <row r="38" spans="1:14" ht="20.25" customHeight="1" x14ac:dyDescent="0.25">
      <c r="A38" s="51" t="s">
        <v>217</v>
      </c>
      <c r="B38" s="51"/>
      <c r="C38" s="51"/>
      <c r="D38" s="1">
        <v>222626</v>
      </c>
      <c r="E38" s="96"/>
      <c r="F38" s="1">
        <v>-631807</v>
      </c>
      <c r="G38" s="96"/>
      <c r="H38" s="1">
        <v>-138573</v>
      </c>
      <c r="I38" s="96"/>
      <c r="J38" s="1">
        <v>-194296</v>
      </c>
    </row>
    <row r="39" spans="1:14" ht="20.25" customHeight="1" x14ac:dyDescent="0.25">
      <c r="A39" s="51" t="s">
        <v>27</v>
      </c>
      <c r="B39" s="51"/>
      <c r="C39" s="51"/>
      <c r="D39" s="43">
        <v>197140</v>
      </c>
      <c r="E39" s="96"/>
      <c r="F39" s="43">
        <v>113233</v>
      </c>
      <c r="G39" s="96"/>
      <c r="H39" s="43">
        <v>-157</v>
      </c>
      <c r="I39" s="96"/>
      <c r="J39" s="43">
        <v>324</v>
      </c>
    </row>
    <row r="40" spans="1:14" ht="20.25" customHeight="1" x14ac:dyDescent="0.25">
      <c r="A40" s="53" t="s">
        <v>60</v>
      </c>
      <c r="D40" s="42">
        <v>-29529</v>
      </c>
      <c r="E40" s="112"/>
      <c r="F40" s="42">
        <v>-32152</v>
      </c>
      <c r="G40" s="112"/>
      <c r="H40" s="42">
        <v>-533</v>
      </c>
      <c r="I40" s="112"/>
      <c r="J40" s="42">
        <v>-2144</v>
      </c>
    </row>
    <row r="41" spans="1:14" ht="20.25" customHeight="1" x14ac:dyDescent="0.25">
      <c r="A41" s="54" t="s">
        <v>228</v>
      </c>
      <c r="D41" s="23">
        <f>SUM(D31:D40)</f>
        <v>1954485</v>
      </c>
      <c r="E41" s="112"/>
      <c r="F41" s="23">
        <f>SUM(F31:F40)</f>
        <v>4805991</v>
      </c>
      <c r="G41" s="112"/>
      <c r="H41" s="23">
        <f>SUM(H31:H40)</f>
        <v>1044</v>
      </c>
      <c r="I41" s="112"/>
      <c r="J41" s="23">
        <f>SUM(J31:J40)</f>
        <v>79438</v>
      </c>
    </row>
    <row r="42" spans="1:14" ht="20.25" customHeight="1" x14ac:dyDescent="0.25">
      <c r="A42" s="51" t="s">
        <v>120</v>
      </c>
      <c r="D42" s="1">
        <v>-16384</v>
      </c>
      <c r="E42" s="112"/>
      <c r="F42" s="1">
        <v>-7136</v>
      </c>
      <c r="G42" s="112"/>
      <c r="H42" s="1">
        <v>-15395</v>
      </c>
      <c r="I42" s="112"/>
      <c r="J42" s="1">
        <v>-4412</v>
      </c>
    </row>
    <row r="43" spans="1:14" ht="20.25" customHeight="1" x14ac:dyDescent="0.25">
      <c r="A43" s="51" t="s">
        <v>183</v>
      </c>
      <c r="D43" s="1">
        <v>-1015638</v>
      </c>
      <c r="E43" s="112"/>
      <c r="F43" s="1">
        <v>-1010526</v>
      </c>
      <c r="G43" s="112"/>
      <c r="H43" s="1">
        <v>-815487</v>
      </c>
      <c r="I43" s="112"/>
      <c r="J43" s="1">
        <v>-854487</v>
      </c>
    </row>
    <row r="44" spans="1:14" ht="20.25" customHeight="1" x14ac:dyDescent="0.25">
      <c r="A44" s="51" t="s">
        <v>184</v>
      </c>
      <c r="D44" s="42">
        <v>-889735</v>
      </c>
      <c r="E44" s="112"/>
      <c r="F44" s="42">
        <v>-1220347</v>
      </c>
      <c r="G44" s="112"/>
      <c r="H44" s="42">
        <v>-194114</v>
      </c>
      <c r="I44" s="112"/>
      <c r="J44" s="42">
        <v>-195427</v>
      </c>
    </row>
    <row r="45" spans="1:14" ht="20.25" customHeight="1" x14ac:dyDescent="0.25">
      <c r="A45" s="92" t="s">
        <v>200</v>
      </c>
      <c r="B45" s="53"/>
      <c r="C45" s="53"/>
      <c r="D45" s="89">
        <f>SUM(D41:D44)</f>
        <v>32728</v>
      </c>
      <c r="E45" s="113"/>
      <c r="F45" s="89">
        <f>SUM(F41:F44)</f>
        <v>2567982</v>
      </c>
      <c r="G45" s="113"/>
      <c r="H45" s="93">
        <f>SUM(H41:H44)</f>
        <v>-1023952</v>
      </c>
      <c r="I45" s="50"/>
      <c r="J45" s="93">
        <f>SUM(J41:J44)</f>
        <v>-974888</v>
      </c>
      <c r="N45" s="94" t="s">
        <v>220</v>
      </c>
    </row>
    <row r="46" spans="1:14" ht="20.25" customHeight="1" x14ac:dyDescent="0.25">
      <c r="A46" s="54"/>
      <c r="B46" s="53"/>
      <c r="C46" s="53"/>
    </row>
    <row r="47" spans="1:14" ht="20.25" customHeight="1" x14ac:dyDescent="0.25">
      <c r="A47" s="51" t="s">
        <v>1</v>
      </c>
      <c r="B47" s="53"/>
      <c r="C47" s="53"/>
    </row>
    <row r="48" spans="1:14" ht="20.25" customHeight="1" x14ac:dyDescent="0.25">
      <c r="A48" s="51"/>
      <c r="B48" s="53"/>
      <c r="C48" s="53"/>
    </row>
    <row r="49" spans="1:10" ht="20.25" customHeight="1" x14ac:dyDescent="0.25">
      <c r="J49" s="46" t="s">
        <v>124</v>
      </c>
    </row>
    <row r="50" spans="1:10" ht="20.25" customHeight="1" x14ac:dyDescent="0.25">
      <c r="A50" s="4" t="s">
        <v>106</v>
      </c>
      <c r="B50" s="4"/>
      <c r="C50" s="4"/>
      <c r="D50" s="4"/>
      <c r="E50" s="4"/>
      <c r="F50" s="4"/>
      <c r="G50" s="4"/>
      <c r="H50" s="4"/>
      <c r="I50" s="4"/>
      <c r="J50" s="4"/>
    </row>
    <row r="51" spans="1:10" ht="20.25" customHeight="1" x14ac:dyDescent="0.25">
      <c r="A51" s="4" t="s">
        <v>118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ht="20.25" customHeight="1" x14ac:dyDescent="0.25">
      <c r="A52" s="4" t="s">
        <v>206</v>
      </c>
      <c r="B52" s="4"/>
      <c r="C52" s="4"/>
      <c r="D52" s="4"/>
      <c r="E52" s="4"/>
      <c r="F52" s="4"/>
      <c r="G52" s="4"/>
      <c r="H52" s="4"/>
      <c r="I52" s="4"/>
      <c r="J52" s="4"/>
    </row>
    <row r="53" spans="1:10" s="111" customFormat="1" ht="20.25" customHeight="1" x14ac:dyDescent="0.25">
      <c r="A53" s="94"/>
      <c r="B53" s="110"/>
      <c r="C53" s="110"/>
      <c r="D53" s="110"/>
      <c r="E53" s="110"/>
      <c r="F53" s="110"/>
      <c r="G53" s="110"/>
      <c r="H53" s="110"/>
      <c r="I53" s="110"/>
      <c r="J53" s="46" t="s">
        <v>122</v>
      </c>
    </row>
    <row r="54" spans="1:10" ht="20.25" customHeight="1" x14ac:dyDescent="0.25">
      <c r="A54" s="47"/>
      <c r="B54" s="47"/>
      <c r="C54" s="47"/>
      <c r="D54" s="114" t="s">
        <v>8</v>
      </c>
      <c r="E54" s="114"/>
      <c r="F54" s="114"/>
      <c r="G54" s="47"/>
      <c r="H54" s="114" t="s">
        <v>9</v>
      </c>
      <c r="I54" s="114"/>
      <c r="J54" s="114"/>
    </row>
    <row r="55" spans="1:10" ht="20.25" customHeight="1" x14ac:dyDescent="0.25">
      <c r="A55" s="48"/>
      <c r="B55" s="49"/>
      <c r="C55" s="49"/>
      <c r="D55" s="12">
        <v>2025</v>
      </c>
      <c r="E55" s="49"/>
      <c r="F55" s="12">
        <v>2024</v>
      </c>
      <c r="G55" s="48"/>
      <c r="H55" s="12">
        <v>2025</v>
      </c>
      <c r="I55" s="49"/>
      <c r="J55" s="12">
        <v>2024</v>
      </c>
    </row>
    <row r="56" spans="1:10" ht="20.25" customHeight="1" x14ac:dyDescent="0.25">
      <c r="A56" s="97" t="s">
        <v>50</v>
      </c>
    </row>
    <row r="57" spans="1:10" ht="20.25" customHeight="1" x14ac:dyDescent="0.25">
      <c r="A57" s="94" t="s">
        <v>51</v>
      </c>
      <c r="B57" s="53"/>
      <c r="C57" s="53"/>
      <c r="D57" s="43">
        <v>0</v>
      </c>
      <c r="E57" s="112"/>
      <c r="F57" s="43">
        <v>525000</v>
      </c>
      <c r="G57" s="112"/>
      <c r="H57" s="43">
        <v>22742500</v>
      </c>
      <c r="I57" s="112"/>
      <c r="J57" s="43">
        <v>18274900</v>
      </c>
    </row>
    <row r="58" spans="1:10" ht="20.25" customHeight="1" x14ac:dyDescent="0.25">
      <c r="A58" s="94" t="s">
        <v>52</v>
      </c>
      <c r="B58" s="53"/>
      <c r="C58" s="53"/>
      <c r="D58" s="43">
        <v>0</v>
      </c>
      <c r="E58" s="112"/>
      <c r="F58" s="43">
        <v>0</v>
      </c>
      <c r="G58" s="112"/>
      <c r="H58" s="43">
        <v>-22040100</v>
      </c>
      <c r="I58" s="112"/>
      <c r="J58" s="43">
        <v>-14810100</v>
      </c>
    </row>
    <row r="59" spans="1:10" ht="20.25" customHeight="1" x14ac:dyDescent="0.25">
      <c r="A59" s="94" t="s">
        <v>218</v>
      </c>
      <c r="B59" s="53"/>
      <c r="C59" s="53"/>
      <c r="D59" s="43"/>
      <c r="E59" s="112"/>
      <c r="F59" s="43"/>
      <c r="G59" s="112"/>
      <c r="H59" s="43"/>
      <c r="I59" s="112"/>
      <c r="J59" s="43"/>
    </row>
    <row r="60" spans="1:10" ht="20.25" customHeight="1" x14ac:dyDescent="0.25">
      <c r="A60" s="94" t="s">
        <v>219</v>
      </c>
      <c r="B60" s="53"/>
      <c r="C60" s="53"/>
      <c r="D60" s="43">
        <v>52509</v>
      </c>
      <c r="E60" s="112"/>
      <c r="F60" s="43">
        <v>4523</v>
      </c>
      <c r="G60" s="112"/>
      <c r="H60" s="43">
        <v>33000</v>
      </c>
      <c r="I60" s="112"/>
      <c r="J60" s="43">
        <v>0</v>
      </c>
    </row>
    <row r="61" spans="1:10" ht="20.25" customHeight="1" x14ac:dyDescent="0.25">
      <c r="A61" s="94" t="s">
        <v>201</v>
      </c>
      <c r="B61" s="53"/>
      <c r="C61" s="53"/>
      <c r="D61" s="43"/>
      <c r="E61" s="112"/>
      <c r="F61" s="43"/>
      <c r="G61" s="112"/>
      <c r="H61" s="43"/>
      <c r="I61" s="112"/>
      <c r="J61" s="43"/>
    </row>
    <row r="62" spans="1:10" ht="20.25" customHeight="1" x14ac:dyDescent="0.25">
      <c r="A62" s="94" t="s">
        <v>202</v>
      </c>
      <c r="B62" s="53"/>
      <c r="C62" s="53"/>
      <c r="D62" s="43">
        <v>0</v>
      </c>
      <c r="E62" s="112"/>
      <c r="F62" s="43">
        <v>-29026</v>
      </c>
      <c r="G62" s="55"/>
      <c r="H62" s="43">
        <v>0</v>
      </c>
      <c r="I62" s="112"/>
      <c r="J62" s="43">
        <v>9580</v>
      </c>
    </row>
    <row r="63" spans="1:10" ht="20.25" customHeight="1" x14ac:dyDescent="0.25">
      <c r="A63" s="94" t="s">
        <v>203</v>
      </c>
      <c r="B63" s="53"/>
      <c r="C63" s="53"/>
      <c r="D63" s="43"/>
      <c r="E63" s="112"/>
      <c r="F63" s="43"/>
      <c r="G63" s="55"/>
      <c r="H63" s="43"/>
      <c r="I63" s="112"/>
      <c r="J63" s="43"/>
    </row>
    <row r="64" spans="1:10" ht="20.25" customHeight="1" x14ac:dyDescent="0.25">
      <c r="A64" s="94" t="s">
        <v>204</v>
      </c>
      <c r="B64" s="53"/>
      <c r="C64" s="53"/>
      <c r="D64" s="43">
        <v>0</v>
      </c>
      <c r="E64" s="112"/>
      <c r="F64" s="43">
        <v>0</v>
      </c>
      <c r="G64" s="55"/>
      <c r="H64" s="43">
        <v>1090970</v>
      </c>
      <c r="I64" s="112"/>
      <c r="J64" s="43">
        <v>1180000</v>
      </c>
    </row>
    <row r="65" spans="1:10" ht="20.25" customHeight="1" x14ac:dyDescent="0.25">
      <c r="A65" s="95" t="s">
        <v>185</v>
      </c>
      <c r="B65" s="51"/>
      <c r="C65" s="51"/>
      <c r="D65" s="52">
        <v>0</v>
      </c>
      <c r="E65" s="55"/>
      <c r="F65" s="52">
        <v>-1100548</v>
      </c>
      <c r="G65" s="55"/>
      <c r="H65" s="52">
        <v>-25000</v>
      </c>
      <c r="I65" s="112"/>
      <c r="J65" s="52">
        <v>-1151100</v>
      </c>
    </row>
    <row r="66" spans="1:10" ht="20.25" customHeight="1" x14ac:dyDescent="0.25">
      <c r="A66" s="94" t="s">
        <v>87</v>
      </c>
      <c r="B66" s="51"/>
      <c r="C66" s="51"/>
      <c r="D66" s="43">
        <v>923847</v>
      </c>
      <c r="E66" s="55"/>
      <c r="F66" s="43">
        <v>0</v>
      </c>
      <c r="G66" s="55"/>
      <c r="H66" s="43">
        <v>923847</v>
      </c>
      <c r="I66" s="55"/>
      <c r="J66" s="43">
        <v>110522</v>
      </c>
    </row>
    <row r="67" spans="1:10" ht="20.25" customHeight="1" x14ac:dyDescent="0.25">
      <c r="A67" s="94" t="s">
        <v>142</v>
      </c>
      <c r="B67" s="51"/>
      <c r="C67" s="51"/>
      <c r="D67" s="43">
        <v>1513</v>
      </c>
      <c r="E67" s="55"/>
      <c r="F67" s="43">
        <v>176976</v>
      </c>
      <c r="G67" s="55"/>
      <c r="H67" s="43">
        <v>44</v>
      </c>
      <c r="I67" s="55"/>
      <c r="J67" s="43">
        <v>205</v>
      </c>
    </row>
    <row r="68" spans="1:10" ht="20.25" customHeight="1" x14ac:dyDescent="0.25">
      <c r="A68" s="110" t="s">
        <v>53</v>
      </c>
      <c r="B68" s="51"/>
      <c r="C68" s="51"/>
      <c r="D68" s="43">
        <v>-33424</v>
      </c>
      <c r="E68" s="55"/>
      <c r="F68" s="43">
        <v>-29238</v>
      </c>
      <c r="G68" s="55"/>
      <c r="H68" s="43">
        <v>-608</v>
      </c>
      <c r="I68" s="55"/>
      <c r="J68" s="43">
        <v>-1361</v>
      </c>
    </row>
    <row r="69" spans="1:10" ht="20.25" customHeight="1" x14ac:dyDescent="0.25">
      <c r="A69" s="110" t="s">
        <v>62</v>
      </c>
      <c r="B69" s="51"/>
      <c r="C69" s="51"/>
      <c r="D69" s="43">
        <v>-3386</v>
      </c>
      <c r="E69" s="55"/>
      <c r="F69" s="43">
        <v>-5824</v>
      </c>
      <c r="G69" s="55"/>
      <c r="H69" s="43">
        <v>0</v>
      </c>
      <c r="I69" s="55"/>
      <c r="J69" s="43">
        <v>0</v>
      </c>
    </row>
    <row r="70" spans="1:10" ht="20.25" customHeight="1" x14ac:dyDescent="0.25">
      <c r="A70" s="94" t="s">
        <v>155</v>
      </c>
      <c r="B70" s="51"/>
      <c r="C70" s="51"/>
      <c r="D70" s="43">
        <v>10189</v>
      </c>
      <c r="E70" s="55"/>
      <c r="F70" s="43">
        <v>14006</v>
      </c>
      <c r="G70" s="55"/>
      <c r="H70" s="43">
        <v>394187</v>
      </c>
      <c r="I70" s="55"/>
      <c r="J70" s="43">
        <v>207850</v>
      </c>
    </row>
    <row r="71" spans="1:10" ht="20.25" customHeight="1" x14ac:dyDescent="0.25">
      <c r="A71" s="97" t="s">
        <v>180</v>
      </c>
      <c r="B71" s="51"/>
      <c r="C71" s="51"/>
      <c r="D71" s="25">
        <f>SUM(D57:D70)</f>
        <v>951248</v>
      </c>
      <c r="E71" s="55"/>
      <c r="F71" s="25">
        <f>SUM(F57:F70)</f>
        <v>-444131</v>
      </c>
      <c r="G71" s="55"/>
      <c r="H71" s="25">
        <f>SUM(H57:H70)</f>
        <v>3118840</v>
      </c>
      <c r="I71" s="50"/>
      <c r="J71" s="25">
        <f>SUM(J57:J70)</f>
        <v>3820496</v>
      </c>
    </row>
    <row r="72" spans="1:10" ht="20.25" customHeight="1" x14ac:dyDescent="0.25">
      <c r="A72" s="97" t="s">
        <v>54</v>
      </c>
      <c r="B72" s="51"/>
      <c r="C72" s="51"/>
      <c r="D72" s="24"/>
      <c r="E72" s="55"/>
      <c r="F72" s="24"/>
      <c r="G72" s="55"/>
      <c r="H72" s="24"/>
      <c r="I72" s="50"/>
      <c r="J72" s="24"/>
    </row>
    <row r="73" spans="1:10" ht="20.25" customHeight="1" x14ac:dyDescent="0.25">
      <c r="A73" s="95" t="s">
        <v>162</v>
      </c>
      <c r="B73" s="51"/>
      <c r="C73" s="51"/>
      <c r="D73" s="43">
        <v>28722920</v>
      </c>
      <c r="E73" s="43"/>
      <c r="F73" s="43">
        <v>26563270</v>
      </c>
      <c r="G73" s="55"/>
      <c r="H73" s="43">
        <v>12700000</v>
      </c>
      <c r="I73" s="55"/>
      <c r="J73" s="43">
        <v>15200000</v>
      </c>
    </row>
    <row r="74" spans="1:10" ht="20.25" customHeight="1" x14ac:dyDescent="0.25">
      <c r="A74" s="95" t="s">
        <v>150</v>
      </c>
      <c r="B74" s="51"/>
      <c r="C74" s="51"/>
      <c r="D74" s="43">
        <v>-28815920</v>
      </c>
      <c r="E74" s="43"/>
      <c r="F74" s="43">
        <v>-30151170</v>
      </c>
      <c r="G74" s="55"/>
      <c r="H74" s="43">
        <v>-13400000</v>
      </c>
      <c r="I74" s="55"/>
      <c r="J74" s="43">
        <v>-17500000</v>
      </c>
    </row>
    <row r="75" spans="1:10" ht="20.25" customHeight="1" x14ac:dyDescent="0.25">
      <c r="A75" s="95" t="s">
        <v>193</v>
      </c>
      <c r="B75" s="51"/>
      <c r="C75" s="51"/>
      <c r="D75" s="43">
        <v>0</v>
      </c>
      <c r="E75" s="43"/>
      <c r="F75" s="43">
        <v>1256000</v>
      </c>
      <c r="G75" s="55"/>
      <c r="H75" s="43">
        <v>0</v>
      </c>
      <c r="I75" s="55"/>
      <c r="J75" s="43">
        <v>1256000</v>
      </c>
    </row>
    <row r="76" spans="1:10" ht="20.25" customHeight="1" x14ac:dyDescent="0.25">
      <c r="A76" s="51" t="s">
        <v>140</v>
      </c>
      <c r="B76" s="51"/>
      <c r="C76" s="51"/>
      <c r="D76" s="43">
        <v>0</v>
      </c>
      <c r="E76" s="43"/>
      <c r="F76" s="43">
        <v>0</v>
      </c>
      <c r="G76" s="55"/>
      <c r="H76" s="43">
        <v>-1150000</v>
      </c>
      <c r="I76" s="55"/>
      <c r="J76" s="43">
        <v>-1244000</v>
      </c>
    </row>
    <row r="77" spans="1:10" ht="20.25" customHeight="1" x14ac:dyDescent="0.25">
      <c r="A77" s="94" t="s">
        <v>154</v>
      </c>
      <c r="B77" s="51"/>
      <c r="C77" s="51"/>
      <c r="D77" s="43">
        <v>-98516</v>
      </c>
      <c r="E77" s="43"/>
      <c r="F77" s="43">
        <v>-102559</v>
      </c>
      <c r="G77" s="55"/>
      <c r="H77" s="43">
        <v>-7604</v>
      </c>
      <c r="I77" s="55"/>
      <c r="J77" s="43">
        <v>-9343</v>
      </c>
    </row>
    <row r="78" spans="1:10" ht="20.25" customHeight="1" x14ac:dyDescent="0.25">
      <c r="A78" s="94" t="s">
        <v>28</v>
      </c>
      <c r="B78" s="51"/>
      <c r="C78" s="51"/>
      <c r="D78" s="43">
        <v>2475500</v>
      </c>
      <c r="E78" s="43"/>
      <c r="F78" s="43">
        <v>2487000</v>
      </c>
      <c r="G78" s="55"/>
      <c r="H78" s="43">
        <v>0</v>
      </c>
      <c r="I78" s="55"/>
      <c r="J78" s="43">
        <v>0</v>
      </c>
    </row>
    <row r="79" spans="1:10" ht="20.25" customHeight="1" x14ac:dyDescent="0.25">
      <c r="A79" s="94" t="s">
        <v>143</v>
      </c>
      <c r="B79" s="51"/>
      <c r="C79" s="51"/>
      <c r="D79" s="43">
        <v>-3168950</v>
      </c>
      <c r="E79" s="43"/>
      <c r="F79" s="43">
        <v>-1373420</v>
      </c>
      <c r="G79" s="55"/>
      <c r="H79" s="1">
        <v>0</v>
      </c>
      <c r="I79" s="55"/>
      <c r="J79" s="1">
        <v>0</v>
      </c>
    </row>
    <row r="80" spans="1:10" ht="20.25" customHeight="1" x14ac:dyDescent="0.25">
      <c r="A80" s="94" t="s">
        <v>63</v>
      </c>
      <c r="B80" s="51"/>
      <c r="C80" s="51"/>
      <c r="D80" s="1">
        <v>6832573</v>
      </c>
      <c r="E80" s="43"/>
      <c r="F80" s="1">
        <v>7000000</v>
      </c>
      <c r="G80" s="55"/>
      <c r="H80" s="1">
        <v>6832573</v>
      </c>
      <c r="I80" s="55"/>
      <c r="J80" s="1">
        <v>7000000</v>
      </c>
    </row>
    <row r="81" spans="1:10" ht="20.25" customHeight="1" x14ac:dyDescent="0.25">
      <c r="A81" s="94" t="s">
        <v>137</v>
      </c>
      <c r="B81" s="51"/>
      <c r="C81" s="51"/>
      <c r="D81" s="1">
        <v>-5850000</v>
      </c>
      <c r="E81" s="43"/>
      <c r="F81" s="1">
        <v>-5270000</v>
      </c>
      <c r="G81" s="55"/>
      <c r="H81" s="1">
        <v>-5850000</v>
      </c>
      <c r="I81" s="55"/>
      <c r="J81" s="1">
        <v>-5270000</v>
      </c>
    </row>
    <row r="82" spans="1:10" ht="20.25" customHeight="1" x14ac:dyDescent="0.25">
      <c r="A82" s="94" t="s">
        <v>194</v>
      </c>
      <c r="B82" s="51"/>
      <c r="C82" s="51"/>
      <c r="D82" s="1">
        <v>-1887515</v>
      </c>
      <c r="E82" s="43"/>
      <c r="F82" s="1">
        <v>-2199881</v>
      </c>
      <c r="G82" s="55"/>
      <c r="H82" s="1">
        <v>-1887515</v>
      </c>
      <c r="I82" s="55"/>
      <c r="J82" s="1">
        <v>-2199881</v>
      </c>
    </row>
    <row r="83" spans="1:10" ht="20.25" customHeight="1" x14ac:dyDescent="0.25">
      <c r="A83" s="97" t="s">
        <v>225</v>
      </c>
      <c r="D83" s="25">
        <f>SUM(D73:D82)</f>
        <v>-1789908</v>
      </c>
      <c r="E83" s="96"/>
      <c r="F83" s="25">
        <f>SUM(F73:F82)</f>
        <v>-1790760</v>
      </c>
      <c r="G83" s="96"/>
      <c r="H83" s="25">
        <f>SUM(H73:H82)</f>
        <v>-2762546</v>
      </c>
      <c r="I83" s="96"/>
      <c r="J83" s="25">
        <f>SUM(J73:J82)</f>
        <v>-2767224</v>
      </c>
    </row>
    <row r="84" spans="1:10" ht="20.25" customHeight="1" x14ac:dyDescent="0.25">
      <c r="A84" s="97" t="s">
        <v>164</v>
      </c>
      <c r="D84" s="23">
        <f>SUM(D45,D71,D83)</f>
        <v>-805932</v>
      </c>
      <c r="E84" s="96"/>
      <c r="F84" s="23">
        <f>SUM(F45,F71,F83)</f>
        <v>333091</v>
      </c>
      <c r="G84" s="96"/>
      <c r="H84" s="23">
        <f>SUM(H45,H71,H83)</f>
        <v>-667658</v>
      </c>
      <c r="I84" s="96"/>
      <c r="J84" s="23">
        <f>SUM(J45,J71,J83)</f>
        <v>78384</v>
      </c>
    </row>
    <row r="85" spans="1:10" ht="20.25" customHeight="1" x14ac:dyDescent="0.25">
      <c r="A85" s="95" t="s">
        <v>128</v>
      </c>
      <c r="D85" s="1">
        <v>2565059</v>
      </c>
      <c r="E85" s="96"/>
      <c r="F85" s="1">
        <v>2040725</v>
      </c>
      <c r="G85" s="96"/>
      <c r="H85" s="1">
        <v>747251</v>
      </c>
      <c r="J85" s="1">
        <v>252272</v>
      </c>
    </row>
    <row r="86" spans="1:10" ht="20.25" customHeight="1" thickBot="1" x14ac:dyDescent="0.3">
      <c r="A86" s="97" t="s">
        <v>165</v>
      </c>
      <c r="D86" s="22">
        <f>SUM(D84:D85)</f>
        <v>1759127</v>
      </c>
      <c r="E86" s="96"/>
      <c r="F86" s="22">
        <f>SUM(F84:F85)</f>
        <v>2373816</v>
      </c>
      <c r="G86" s="96"/>
      <c r="H86" s="22">
        <f>SUM(H84:H85)</f>
        <v>79593</v>
      </c>
      <c r="I86" s="96"/>
      <c r="J86" s="22">
        <f>SUM(J84:J85)</f>
        <v>330656</v>
      </c>
    </row>
    <row r="87" spans="1:10" ht="20.25" customHeight="1" thickTop="1" x14ac:dyDescent="0.25">
      <c r="D87" s="98">
        <f>D86-BS!E11</f>
        <v>0</v>
      </c>
      <c r="E87" s="96"/>
      <c r="F87" s="98"/>
      <c r="G87" s="1"/>
      <c r="H87" s="2">
        <f>H86-BS!I11</f>
        <v>0</v>
      </c>
      <c r="I87" s="52"/>
      <c r="J87" s="2"/>
    </row>
    <row r="88" spans="1:10" ht="20.25" customHeight="1" x14ac:dyDescent="0.25">
      <c r="A88" s="56" t="s">
        <v>55</v>
      </c>
      <c r="D88" s="2"/>
      <c r="E88" s="50"/>
      <c r="F88" s="2"/>
      <c r="G88" s="50"/>
      <c r="H88" s="2"/>
      <c r="I88" s="2"/>
      <c r="J88" s="2"/>
    </row>
    <row r="89" spans="1:10" ht="20.25" customHeight="1" x14ac:dyDescent="0.25">
      <c r="A89" s="51" t="s">
        <v>67</v>
      </c>
      <c r="D89" s="2"/>
      <c r="E89" s="50"/>
      <c r="F89" s="2"/>
      <c r="G89" s="50"/>
      <c r="H89" s="2"/>
      <c r="I89" s="2"/>
      <c r="J89" s="2"/>
    </row>
    <row r="90" spans="1:10" ht="20.25" customHeight="1" x14ac:dyDescent="0.25">
      <c r="A90" s="51" t="s">
        <v>195</v>
      </c>
      <c r="D90" s="1">
        <v>0</v>
      </c>
      <c r="E90" s="96"/>
      <c r="F90" s="1">
        <v>890</v>
      </c>
      <c r="G90" s="96"/>
      <c r="H90" s="1">
        <v>0</v>
      </c>
      <c r="I90" s="2"/>
      <c r="J90" s="1">
        <v>0</v>
      </c>
    </row>
    <row r="91" spans="1:10" ht="20.25" customHeight="1" x14ac:dyDescent="0.25">
      <c r="A91" s="94" t="s">
        <v>163</v>
      </c>
      <c r="D91" s="2">
        <v>42782</v>
      </c>
      <c r="E91" s="96"/>
      <c r="F91" s="2">
        <v>51740</v>
      </c>
      <c r="G91" s="96"/>
      <c r="H91" s="1">
        <v>7547</v>
      </c>
      <c r="I91" s="2"/>
      <c r="J91" s="1">
        <v>13183</v>
      </c>
    </row>
    <row r="92" spans="1:10" ht="20.25" customHeight="1" x14ac:dyDescent="0.25">
      <c r="D92" s="96"/>
      <c r="E92" s="96"/>
      <c r="F92" s="96"/>
      <c r="G92" s="96"/>
      <c r="H92" s="23"/>
      <c r="I92" s="96"/>
      <c r="J92" s="96"/>
    </row>
    <row r="93" spans="1:10" ht="20.25" customHeight="1" x14ac:dyDescent="0.25">
      <c r="A93" s="51" t="s">
        <v>1</v>
      </c>
      <c r="D93" s="95"/>
      <c r="E93" s="96"/>
      <c r="F93" s="39"/>
      <c r="G93" s="96"/>
      <c r="H93" s="39"/>
      <c r="I93" s="52"/>
      <c r="J93" s="2"/>
    </row>
    <row r="94" spans="1:10" ht="20.25" customHeight="1" x14ac:dyDescent="0.25">
      <c r="A94" s="51"/>
      <c r="D94" s="2"/>
      <c r="E94" s="96"/>
      <c r="F94" s="2"/>
      <c r="G94" s="1"/>
      <c r="H94" s="2"/>
      <c r="I94" s="52"/>
      <c r="J94" s="2"/>
    </row>
    <row r="95" spans="1:10" ht="20.25" customHeight="1" x14ac:dyDescent="0.25">
      <c r="A95" s="51"/>
      <c r="D95" s="2"/>
      <c r="E95" s="96"/>
      <c r="F95" s="2"/>
      <c r="G95" s="1"/>
      <c r="H95" s="2"/>
      <c r="I95" s="52"/>
      <c r="J95" s="2"/>
    </row>
    <row r="96" spans="1:10" ht="20.25" customHeight="1" x14ac:dyDescent="0.25">
      <c r="A96" s="51"/>
      <c r="D96" s="2"/>
      <c r="E96" s="96"/>
      <c r="F96" s="2"/>
      <c r="G96" s="1"/>
      <c r="H96" s="2"/>
      <c r="I96" s="52"/>
      <c r="J96" s="2"/>
    </row>
    <row r="97" spans="4:10" ht="20.25" customHeight="1" x14ac:dyDescent="0.25">
      <c r="D97" s="3"/>
      <c r="F97" s="3"/>
      <c r="G97" s="3"/>
      <c r="H97" s="3"/>
      <c r="I97" s="57"/>
      <c r="J97" s="3"/>
    </row>
  </sheetData>
  <mergeCells count="4">
    <mergeCell ref="D6:F6"/>
    <mergeCell ref="H6:J6"/>
    <mergeCell ref="D54:F54"/>
    <mergeCell ref="H54:J54"/>
  </mergeCells>
  <printOptions horizontalCentered="1" gridLinesSet="0"/>
  <pageMargins left="0.78740157480314965" right="0.19685039370078741" top="0.55118110236220474" bottom="0" header="0.19685039370078741" footer="0.19685039370078741"/>
  <pageSetup paperSize="9" scale="83" firstPageNumber="6" fitToHeight="0" orientation="portrait" useFirstPageNumber="1" r:id="rId1"/>
  <rowBreaks count="2" manualBreakCount="2">
    <brk id="48" max="16383" man="1"/>
    <brk id="9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</vt:lpstr>
      <vt:lpstr>Conso</vt:lpstr>
      <vt:lpstr>The Company Only</vt:lpstr>
      <vt:lpstr>CF</vt:lpstr>
      <vt:lpstr>BS!Print_Area</vt:lpstr>
      <vt:lpstr>CF!Print_Area</vt:lpstr>
      <vt:lpstr>Conso!Print_Area</vt:lpstr>
      <vt:lpstr>PL!Print_Area</vt:lpstr>
      <vt:lpstr>'The Company Only'!Print_Area</vt:lpstr>
      <vt:lpstr>BS!Print_Area_MI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Duangrat Wongsaengthip</cp:lastModifiedBy>
  <cp:lastPrinted>2025-11-05T07:43:14Z</cp:lastPrinted>
  <dcterms:created xsi:type="dcterms:W3CDTF">1999-02-15T02:29:01Z</dcterms:created>
  <dcterms:modified xsi:type="dcterms:W3CDTF">2025-11-12T04:09:45Z</dcterms:modified>
</cp:coreProperties>
</file>