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ate1904="1"/>
  <mc:AlternateContent xmlns:mc="http://schemas.openxmlformats.org/markup-compatibility/2006">
    <mc:Choice Requires="x15">
      <x15ac:absPath xmlns:x15ac="http://schemas.microsoft.com/office/spreadsheetml/2010/11/ac" url="G:\L\L_Ananda Development\2025\Qtr1'25\"/>
    </mc:Choice>
  </mc:AlternateContent>
  <xr:revisionPtr revIDLastSave="0" documentId="13_ncr:1_{01D90152-38D7-4040-BB9A-EA9832915FD0}" xr6:coauthVersionLast="47" xr6:coauthVersionMax="47" xr10:uidLastSave="{00000000-0000-0000-0000-000000000000}"/>
  <bookViews>
    <workbookView xWindow="-120" yWindow="-120" windowWidth="29040" windowHeight="15720" tabRatio="803" firstSheet="7" activeTab="11" xr2:uid="{00000000-000D-0000-FFFF-FFFF00000000}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" sheetId="26" r:id="rId8"/>
    <sheet name="PL" sheetId="29" r:id="rId9"/>
    <sheet name="CONSO" sheetId="13" r:id="rId10"/>
    <sheet name="COMPANY" sheetId="14" r:id="rId11"/>
    <sheet name="cashflow" sheetId="31" r:id="rId12"/>
  </sheets>
  <definedNames>
    <definedName name="_xlnm.Print_Area" localSheetId="7">BS!$A$1:$J$114</definedName>
    <definedName name="_xlnm.Print_Area" localSheetId="9">CONSO!$A$1:$AA$33</definedName>
    <definedName name="_xlnm.Print_Area" localSheetId="8">PL!$A$1:$K$64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6" i="31" l="1"/>
  <c r="J50" i="29"/>
  <c r="J48" i="29"/>
  <c r="H48" i="29"/>
  <c r="D48" i="29"/>
  <c r="J31" i="29"/>
  <c r="J33" i="29"/>
  <c r="J28" i="29"/>
  <c r="H28" i="29"/>
  <c r="H31" i="29" s="1"/>
  <c r="H33" i="29" s="1"/>
  <c r="J27" i="29"/>
  <c r="H27" i="29"/>
  <c r="D27" i="29"/>
  <c r="J18" i="29"/>
  <c r="H18" i="29"/>
  <c r="D18" i="29"/>
  <c r="J103" i="26"/>
  <c r="J101" i="26"/>
  <c r="H101" i="26"/>
  <c r="H103" i="26" s="1"/>
  <c r="D101" i="26"/>
  <c r="D103" i="26" s="1"/>
  <c r="J76" i="26"/>
  <c r="H76" i="26"/>
  <c r="H77" i="26" s="1"/>
  <c r="D76" i="26"/>
  <c r="J66" i="26"/>
  <c r="J77" i="26" s="1"/>
  <c r="J104" i="26" s="1"/>
  <c r="H66" i="26"/>
  <c r="D66" i="26"/>
  <c r="H38" i="26"/>
  <c r="J37" i="26"/>
  <c r="H37" i="26"/>
  <c r="D37" i="26"/>
  <c r="J21" i="26"/>
  <c r="J38" i="26" s="1"/>
  <c r="H21" i="26"/>
  <c r="D21" i="26"/>
  <c r="D38" i="26" s="1"/>
  <c r="M28" i="13"/>
  <c r="D77" i="26" l="1"/>
  <c r="H104" i="26"/>
  <c r="H105" i="26" s="1"/>
  <c r="D104" i="26"/>
  <c r="D105" i="26" s="1"/>
  <c r="H50" i="29"/>
  <c r="H57" i="29" s="1"/>
  <c r="H53" i="29"/>
  <c r="D28" i="29"/>
  <c r="D31" i="29" s="1"/>
  <c r="D33" i="29" s="1"/>
  <c r="D50" i="29" s="1"/>
  <c r="D59" i="29" s="1"/>
  <c r="D57" i="29" s="1"/>
  <c r="I29" i="13"/>
  <c r="I25" i="14"/>
  <c r="D55" i="29" l="1"/>
  <c r="D53" i="29" s="1"/>
  <c r="F76" i="26"/>
  <c r="I96" i="31" l="1"/>
  <c r="G96" i="31"/>
  <c r="E96" i="31"/>
  <c r="I83" i="31"/>
  <c r="G83" i="31"/>
  <c r="E83" i="31"/>
  <c r="C83" i="31"/>
  <c r="Y24" i="13" l="1"/>
  <c r="Y14" i="13"/>
  <c r="U20" i="13"/>
  <c r="W20" i="13" s="1"/>
  <c r="AA20" i="13" s="1"/>
  <c r="F58" i="29"/>
  <c r="F48" i="29"/>
  <c r="U29" i="13" l="1"/>
  <c r="F66" i="26" l="1"/>
  <c r="O16" i="14" l="1"/>
  <c r="W19" i="13"/>
  <c r="AA19" i="13" l="1"/>
  <c r="F37" i="26"/>
  <c r="I22" i="14" l="1"/>
  <c r="I13" i="14"/>
  <c r="I17" i="14" s="1"/>
  <c r="I26" i="13"/>
  <c r="I16" i="13"/>
  <c r="I21" i="13" s="1"/>
  <c r="O24" i="14" l="1"/>
  <c r="O19" i="14"/>
  <c r="O15" i="14"/>
  <c r="O12" i="14"/>
  <c r="O10" i="14"/>
  <c r="O21" i="14" l="1"/>
  <c r="F27" i="29" l="1"/>
  <c r="F21" i="26" l="1"/>
  <c r="U28" i="13" l="1"/>
  <c r="W28" i="13" s="1"/>
  <c r="U24" i="13"/>
  <c r="U23" i="13"/>
  <c r="W23" i="13" s="1"/>
  <c r="U18" i="13"/>
  <c r="U15" i="13"/>
  <c r="U14" i="13"/>
  <c r="U13" i="13"/>
  <c r="W18" i="13" l="1"/>
  <c r="AA18" i="13" l="1"/>
  <c r="W13" i="13"/>
  <c r="AA13" i="13" l="1"/>
  <c r="F18" i="29" l="1"/>
  <c r="Q26" i="13" l="1"/>
  <c r="Q30" i="13" s="1"/>
  <c r="Q16" i="13"/>
  <c r="Q21" i="13" s="1"/>
  <c r="S16" i="13" l="1"/>
  <c r="S21" i="13" s="1"/>
  <c r="F28" i="29" l="1"/>
  <c r="F31" i="29" s="1"/>
  <c r="E9" i="31" l="1"/>
  <c r="E38" i="31" s="1"/>
  <c r="E67" i="31" s="1"/>
  <c r="E70" i="31" s="1"/>
  <c r="E97" i="31" s="1"/>
  <c r="E99" i="31" s="1"/>
  <c r="F33" i="29"/>
  <c r="F50" i="29" s="1"/>
  <c r="I9" i="31"/>
  <c r="I38" i="31" s="1"/>
  <c r="I67" i="31" s="1"/>
  <c r="I70" i="31" s="1"/>
  <c r="I97" i="31" s="1"/>
  <c r="I99" i="31" s="1"/>
  <c r="J53" i="29"/>
  <c r="J57" i="29" l="1"/>
  <c r="M11" i="14"/>
  <c r="F55" i="29"/>
  <c r="F53" i="29" s="1"/>
  <c r="F59" i="29"/>
  <c r="F57" i="29" s="1"/>
  <c r="Y26" i="13"/>
  <c r="Y30" i="13" s="1"/>
  <c r="Y16" i="13"/>
  <c r="Y21" i="13" s="1"/>
  <c r="M14" i="13" l="1"/>
  <c r="W14" i="13" s="1"/>
  <c r="O11" i="14"/>
  <c r="O13" i="14" s="1"/>
  <c r="O17" i="14" s="1"/>
  <c r="Y31" i="13"/>
  <c r="F101" i="26"/>
  <c r="F103" i="26" s="1"/>
  <c r="C26" i="13" l="1"/>
  <c r="C30" i="13" s="1"/>
  <c r="J105" i="26" l="1"/>
  <c r="F77" i="26"/>
  <c r="F104" i="26" s="1"/>
  <c r="F105" i="26" s="1"/>
  <c r="F38" i="26"/>
  <c r="K22" i="14" l="1"/>
  <c r="K26" i="14" s="1"/>
  <c r="G22" i="14"/>
  <c r="E22" i="14"/>
  <c r="C22" i="14"/>
  <c r="C26" i="14" s="1"/>
  <c r="E26" i="14" l="1"/>
  <c r="E27" i="14" s="1"/>
  <c r="G26" i="14"/>
  <c r="G27" i="14" s="1"/>
  <c r="V26" i="13"/>
  <c r="O26" i="13"/>
  <c r="O30" i="13" s="1"/>
  <c r="K26" i="13"/>
  <c r="K30" i="13" s="1"/>
  <c r="G26" i="13"/>
  <c r="G30" i="13" s="1"/>
  <c r="E26" i="13"/>
  <c r="E30" i="13" s="1"/>
  <c r="G31" i="13" l="1"/>
  <c r="E31" i="13"/>
  <c r="AA28" i="13" l="1"/>
  <c r="AA23" i="13"/>
  <c r="O16" i="13" l="1"/>
  <c r="O21" i="13" s="1"/>
  <c r="K16" i="13"/>
  <c r="K21" i="13" s="1"/>
  <c r="G16" i="13"/>
  <c r="G21" i="13" s="1"/>
  <c r="E16" i="13"/>
  <c r="E21" i="13" s="1"/>
  <c r="C16" i="13"/>
  <c r="C21" i="13" s="1"/>
  <c r="K13" i="14"/>
  <c r="K17" i="14" s="1"/>
  <c r="E13" i="14"/>
  <c r="E17" i="14" s="1"/>
  <c r="C13" i="14"/>
  <c r="C17" i="14" s="1"/>
  <c r="W15" i="13" l="1"/>
  <c r="AA15" i="13" s="1"/>
  <c r="G13" i="14" l="1"/>
  <c r="G17" i="14" s="1"/>
  <c r="M16" i="13" l="1"/>
  <c r="M21" i="13" s="1"/>
  <c r="M13" i="14"/>
  <c r="M17" i="14" s="1"/>
  <c r="AA14" i="13" l="1"/>
  <c r="AA16" i="13" s="1"/>
  <c r="AA21" i="13" s="1"/>
  <c r="W16" i="13" l="1"/>
  <c r="W21" i="13" s="1"/>
  <c r="U16" i="13"/>
  <c r="U21" i="13" s="1"/>
  <c r="K27" i="14" l="1"/>
  <c r="C27" i="14" l="1"/>
  <c r="I26" i="14" l="1"/>
  <c r="I27" i="14" s="1"/>
  <c r="O25" i="14"/>
  <c r="I30" i="13" l="1"/>
  <c r="W29" i="13"/>
  <c r="AA29" i="13" s="1"/>
  <c r="G9" i="31" l="1"/>
  <c r="G38" i="31" s="1"/>
  <c r="G67" i="31" s="1"/>
  <c r="G70" i="31" s="1"/>
  <c r="G97" i="31" s="1"/>
  <c r="G99" i="31" s="1"/>
  <c r="G100" i="31" s="1"/>
  <c r="M20" i="14" l="1"/>
  <c r="M22" i="14" l="1"/>
  <c r="M26" i="14" s="1"/>
  <c r="M27" i="14" s="1"/>
  <c r="O20" i="14"/>
  <c r="O22" i="14" s="1"/>
  <c r="O26" i="14" s="1"/>
  <c r="O27" i="14" s="1"/>
  <c r="S25" i="13" l="1"/>
  <c r="S26" i="13" l="1"/>
  <c r="S30" i="13" s="1"/>
  <c r="U25" i="13"/>
  <c r="W25" i="13" l="1"/>
  <c r="AA25" i="13" s="1"/>
  <c r="U26" i="13"/>
  <c r="U30" i="13" s="1"/>
  <c r="U31" i="13" s="1"/>
  <c r="C31" i="13" l="1"/>
  <c r="I31" i="13" l="1"/>
  <c r="K31" i="13" l="1"/>
  <c r="C9" i="31" l="1"/>
  <c r="C38" i="31" l="1"/>
  <c r="C67" i="31" l="1"/>
  <c r="C70" i="31" s="1"/>
  <c r="C97" i="31" s="1"/>
  <c r="C99" i="31" s="1"/>
  <c r="C100" i="31" s="1"/>
  <c r="M24" i="13"/>
  <c r="M26" i="13" l="1"/>
  <c r="M30" i="13" s="1"/>
  <c r="W24" i="13"/>
  <c r="AA24" i="13" s="1"/>
  <c r="AA26" i="13" s="1"/>
  <c r="AA30" i="13" s="1"/>
  <c r="W26" i="13" l="1"/>
  <c r="W30" i="13" s="1"/>
  <c r="W31" i="13" s="1"/>
  <c r="M31" i="13"/>
  <c r="AA31" i="13"/>
</calcChain>
</file>

<file path=xl/sharedStrings.xml><?xml version="1.0" encoding="utf-8"?>
<sst xmlns="http://schemas.openxmlformats.org/spreadsheetml/2006/main" count="427" uniqueCount="275">
  <si>
    <t>หมายเหตุ</t>
  </si>
  <si>
    <t>รวมสินทรัพย์</t>
  </si>
  <si>
    <t>ส่วนของผู้ถือหุ้น</t>
  </si>
  <si>
    <t>รวมหนี้สินและส่วนของผู้ถือหุ้น</t>
  </si>
  <si>
    <t xml:space="preserve"> </t>
  </si>
  <si>
    <t>กรรมการ</t>
  </si>
  <si>
    <t>รายได้</t>
  </si>
  <si>
    <t>ค่าใช้จ่าย</t>
  </si>
  <si>
    <t>รวมรายได้</t>
  </si>
  <si>
    <t>รวมค่าใช้จ่าย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</si>
  <si>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</si>
  <si>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</si>
  <si>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</si>
  <si>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</si>
  <si>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หนี้สินหมุนเวียน</t>
  </si>
  <si>
    <t>รวมหนี้สินหมุนเวียน</t>
  </si>
  <si>
    <t>รวมหนี้สิน</t>
  </si>
  <si>
    <t>ทุนเรือนหุ้น</t>
  </si>
  <si>
    <t>สินทรัพย์หมุนเวียนอื่น</t>
  </si>
  <si>
    <t>สินทรัพย์ไม่หมุนเวียนอื่น</t>
  </si>
  <si>
    <t>หนี้สินหมุนเวียนอื่น</t>
  </si>
  <si>
    <t>รายได้อื่น</t>
  </si>
  <si>
    <t>สินทรัพย์</t>
  </si>
  <si>
    <t>หนี้สินและส่วนของผู้ถือหุ้น</t>
  </si>
  <si>
    <t>ค่าใช้จ่ายในการบริหาร</t>
  </si>
  <si>
    <t>เงินสดและรายการเทียบเท่าเงินสด</t>
  </si>
  <si>
    <t>หนี้สินไม่หมุนเวียน</t>
  </si>
  <si>
    <t>รวมหนี้สินไม่หมุนเวียน</t>
  </si>
  <si>
    <t>ยังไม่ได้จัดสรร</t>
  </si>
  <si>
    <t>รายได้ค่านายหน้า</t>
  </si>
  <si>
    <t xml:space="preserve">   จัดสรรแล้ว - สำรองตามกฎหมาย</t>
  </si>
  <si>
    <t>จัดสรรแล้ว -</t>
  </si>
  <si>
    <t>สำรองตามกฎหมาย</t>
  </si>
  <si>
    <t>ที่ออกและ</t>
  </si>
  <si>
    <t>ชำระเต็มมูลค่าแล้ว</t>
  </si>
  <si>
    <t>งบการเงินรวม</t>
  </si>
  <si>
    <t>งบการเงินเฉพาะกิจการ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</si>
  <si>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</si>
  <si>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</si>
  <si>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</si>
  <si>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</si>
  <si>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</si>
  <si>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</si>
  <si>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</si>
  <si>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</si>
  <si>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</si>
  <si>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</si>
  <si>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</si>
  <si>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</si>
  <si>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ข้อมูลกระแสเงินสดเปิดเผยเพิ่มเติม</t>
  </si>
  <si>
    <t>รายการที่มิใช่เงินสด</t>
  </si>
  <si>
    <t>ที่ออกและชำระ</t>
  </si>
  <si>
    <t>เต็มมูลค่าแล้ว</t>
  </si>
  <si>
    <t>รวมธุรกิจภายใต้</t>
  </si>
  <si>
    <t>การควบคุมเดียวกัน</t>
  </si>
  <si>
    <t>เงินจ่ายล่วงหน้าค่างานก่อสร้าง</t>
  </si>
  <si>
    <t>รายได้จากการบริหารโครงการ</t>
  </si>
  <si>
    <t>รายได้จากการขายอสังหาริมทรัพย์</t>
  </si>
  <si>
    <t>ต้นทุนการขายอสังหาริมทรัพย์</t>
  </si>
  <si>
    <t xml:space="preserve">   ต้นทุนพัฒนาอสังหาริมทรัพย์ลดลงจากการโอนเป็นต้นทุนขาย</t>
  </si>
  <si>
    <t xml:space="preserve">   เงินรับล่วงหน้าจากลูกค้า</t>
  </si>
  <si>
    <t>เงินรับล่วงหน้าจากลูกค้า</t>
  </si>
  <si>
    <t>งบกระแสเงินสด (ต่อ)</t>
  </si>
  <si>
    <t xml:space="preserve">   เงินจ่ายล่วงหน้าค่างานก่อสร้าง</t>
  </si>
  <si>
    <t>(หน่วย: พันบาท)</t>
  </si>
  <si>
    <t>สำรองผลประโยชน์ระยะยาวของพนักงาน</t>
  </si>
  <si>
    <t>งบกำไรขาดทุนเบ็ดเสร็จ</t>
  </si>
  <si>
    <t>กำไรขาดทุนเบ็ดเสร็จอื่น:</t>
  </si>
  <si>
    <t xml:space="preserve">กำไรขาดทุนเบ็ดเสร็จอื่นสำหรับงวด </t>
  </si>
  <si>
    <t>(ยังไม่ได้ตรวจสอบ แต่สอบทานแล้ว)</t>
  </si>
  <si>
    <t>กำไรขาดทุนเบ็ดเสร็จรวมสำหรับงวด</t>
  </si>
  <si>
    <t>องค์ประกอบอื่นของส่วนของผู้ถือหุ้น</t>
  </si>
  <si>
    <t>รวมองค์ประกอบอื่น</t>
  </si>
  <si>
    <t>ของส่วนของผู้ถือหุ้น</t>
  </si>
  <si>
    <t>ค่าใช้จ่ายในการขาย</t>
  </si>
  <si>
    <t xml:space="preserve">   ค่าใช้จ่ายผลประโยชน์ระยะยาวของพนักงาน</t>
  </si>
  <si>
    <t>ลูกหนี้การค้าและลูกหนี้อื่น</t>
  </si>
  <si>
    <t>ต้นทุนการพัฒนาอสังหาริมทรัพย์</t>
  </si>
  <si>
    <t>เงินลงทุนในบริษัทย่อย</t>
  </si>
  <si>
    <t>ที่ดิน อาคารและอุปกรณ์</t>
  </si>
  <si>
    <t>สินทรัพย์ไม่มีตัวตน</t>
  </si>
  <si>
    <t>เจ้าหนี้การค้าและเจ้าหนี้อื่น</t>
  </si>
  <si>
    <t xml:space="preserve">   ชำระภายในหนึ่งปี</t>
  </si>
  <si>
    <t>ภาษีเงินได้ค้างจ่าย</t>
  </si>
  <si>
    <t>เจ้าหนี้เงินประกันผลงาน</t>
  </si>
  <si>
    <t xml:space="preserve">   ทุนจดทะเบียน </t>
  </si>
  <si>
    <t>บริษัท อนันดา ดีเวลลอปเม้นท์ จำกัด (มหาชน) และบริษัทย่อย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</si>
  <si>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</si>
  <si>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</si>
  <si>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กำไรขาดทุน:</t>
  </si>
  <si>
    <t>อสังหาริมทรัพย์เพื่อการลงทุน</t>
  </si>
  <si>
    <t>สินทรัพย์ภาษีเงินได้รอการตัดบัญชี</t>
  </si>
  <si>
    <t>เงินสดจ่ายค่าธรรมเนียมทางการเงิน</t>
  </si>
  <si>
    <t>งบกำไรขาดทุนเบ็ดเสร็จ (ต่อ)</t>
  </si>
  <si>
    <t xml:space="preserve">บริษัท อนันดา ดีเวลลอปเม้นท์ จำกัด (มหาชน) และบริษัทย่อย </t>
  </si>
  <si>
    <t>รวม</t>
  </si>
  <si>
    <t>เงินลงทุนในการร่วมค้า</t>
  </si>
  <si>
    <t>เงินให้กู้ยืมระยะยาวแก่และดอกเบี้ยค้างรับจาก</t>
  </si>
  <si>
    <t>เงินสดจ่ายสำหรับเงินให้กู้ยืมระยะยาวแก่กิจการที่เกี่ยวข้องกัน</t>
  </si>
  <si>
    <t xml:space="preserve">กำไรสะสม </t>
  </si>
  <si>
    <t>ประมาณการหนี้สินระยะสั้น</t>
  </si>
  <si>
    <t>กำไรสะสม</t>
  </si>
  <si>
    <t xml:space="preserve">   ประมาณการหนี้สินระยะสั้น</t>
  </si>
  <si>
    <t>หุ้นกู้ด้อยสิทธิที่มีลักษณะคล้ายทุน</t>
  </si>
  <si>
    <t>รวมส่วนของผู้ถือหุ้น</t>
  </si>
  <si>
    <t>หุ้นกู้ด้อยสิทธิ</t>
  </si>
  <si>
    <t>ที่มีลักษณะคล้ายทุน</t>
  </si>
  <si>
    <t xml:space="preserve">   กิจการที่เกี่ยวข้องกันที่ถึงกำหนดชำระภายในหนึ่งปี</t>
  </si>
  <si>
    <t>หุ้นกู้ระยะยาวส่วนที่ถึงกำหนดชำระภายในหนึ่งปี</t>
  </si>
  <si>
    <t>หุ้นกู้ระยะยาว - สุทธิจากส่วนที่ถึงกำหนดชำระภายในหนึ่งปี</t>
  </si>
  <si>
    <t xml:space="preserve">   ยังไม่ได้จัดสรร </t>
  </si>
  <si>
    <t>กำไรขาดทุนเบ็ดเสร็จอื่นสำหรับงวด</t>
  </si>
  <si>
    <t>เงินกู้ยืมระยะสั้นจากสถาบันการเงิน</t>
  </si>
  <si>
    <t xml:space="preserve">   รายได้ที่ยังไม่เรียกชำระ</t>
  </si>
  <si>
    <t xml:space="preserve">   เงินสดรับ (จ่าย) จากกิจกรรมดำเนินงาน:</t>
  </si>
  <si>
    <t>ต้นทุนการบริหารโครงการ</t>
  </si>
  <si>
    <t>ต้นทุนค่านายหน้า</t>
  </si>
  <si>
    <t>ประมาณการหนี้สินระยะยาว</t>
  </si>
  <si>
    <t>(ยังไม่ได้ตรวจสอบ</t>
  </si>
  <si>
    <t>(ตรวจสอบแล้ว)</t>
  </si>
  <si>
    <t>แต่สอบทานแล้ว)</t>
  </si>
  <si>
    <t xml:space="preserve">   ทุนออกจำหน่ายและชำระเต็มมูลค่าแล้ว</t>
  </si>
  <si>
    <t xml:space="preserve">   เงินปันผลรับ</t>
  </si>
  <si>
    <t>เงินสดรับสำหรับเงินให้กู้ยืมระยะยาวแก่กิจการที่เกี่ยวข้องกัน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</si>
  <si>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</si>
  <si>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</si>
  <si>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เงินให้กู้ยืมระยะยาวแก่และดอกเบี้ยค้างรับจากกิจการ</t>
  </si>
  <si>
    <t xml:space="preserve">   ที่เกี่ยวข้องกัน - สุทธิจากส่วนที่ถึงกำหนดชำระภายในหนึ่งปี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</si>
  <si>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</si>
  <si>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ส่วนที่เป็นของผู้มีส่วนได้เสียที่ไม่มีอำนาจควบคุมบริษัทย่อย</t>
  </si>
  <si>
    <t>การแบ่งปันกำไรขาดทุนเบ็ดเสร็จรวม</t>
  </si>
  <si>
    <t>ของบริษัทฯ</t>
  </si>
  <si>
    <t>ส่วนของผู้มีส่วนได้เสีย</t>
  </si>
  <si>
    <t>ที่ไม่มีอำนาจควบคุม</t>
  </si>
  <si>
    <t>ของบริษัทย่อย</t>
  </si>
  <si>
    <t xml:space="preserve">เงินปันผลจ่ายของหุ้นกู้ด้อยสิทธิที่มีลักษณะคล้ายทุน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</si>
  <si>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</si>
  <si>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</si>
  <si>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   และหนี้สินดำเนินงาน</t>
  </si>
  <si>
    <t>รายได้ค่าบริการ</t>
  </si>
  <si>
    <t>รายได้ค่าเช่า</t>
  </si>
  <si>
    <t>ต้นทุนค่าบริการ</t>
  </si>
  <si>
    <t>ต้นทุนค่าเช่า</t>
  </si>
  <si>
    <t>ต้นทุนในการได้มาซึ่งสัญญาที่ทำกับลูกค้า</t>
  </si>
  <si>
    <t>กำไรขาดทุนเบ็ดเสร็จอื่น</t>
  </si>
  <si>
    <t xml:space="preserve">   ต้นทุนในการได้มาซึ่งสัญญาที่ทำกับลูกค้า</t>
  </si>
  <si>
    <t xml:space="preserve">   ต้นทุนในการได้มาซึ่งสัญญาที่ทำกับลูกค้ารับรู้เป็นค่าใช้จ่าย</t>
  </si>
  <si>
    <t>ส่วนต่ำกว่าทุนจากการ</t>
  </si>
  <si>
    <t>เปลี่ยนแปลงสัดส่วน</t>
  </si>
  <si>
    <t>การถือหุ้นในบริษัทย่อย</t>
  </si>
  <si>
    <t>รายการอื่นของการเปลี่ยนแปลงที่เกิดจากผู้ถือหุ้น</t>
  </si>
  <si>
    <t xml:space="preserve">   เจ้าหนี้เงินประกันผลงาน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</si>
  <si>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</si>
  <si>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</si>
  <si>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</si>
  <si>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หนี้สินทางการเงินหมุนเวียนอื่น</t>
  </si>
  <si>
    <t>หนี้สินตามสัญญาเช่า - สุทธิจากส่วนที่ถึงกำหนดชำระภายในหนึ่งปี</t>
  </si>
  <si>
    <t>ต้นทุนทางการเงิน</t>
  </si>
  <si>
    <t>รายได้ดอกเบี้ย</t>
  </si>
  <si>
    <t>รายได้เงินปันผล</t>
  </si>
  <si>
    <t>รายการที่จะไม่ถูกบันทึกในส่วนของกำไรหรือขาดทุนในภายหลัง</t>
  </si>
  <si>
    <t>เงินให้กู้ยืมแก่และดอกเบี้ยค้างรับจากกิจการที่เกี่ยวข้องกัน</t>
  </si>
  <si>
    <t>จากการ</t>
  </si>
  <si>
    <t xml:space="preserve">   สินทรัพย์ทางการเงินไม่หมุนเวียนอื่น</t>
  </si>
  <si>
    <t xml:space="preserve">   หนี้สินทางการเงินหมุนเวียนอื่น</t>
  </si>
  <si>
    <t>ส่วนเกินมูลค่าหุ้น</t>
  </si>
  <si>
    <t>เงินฝากสถาบันการเงินที่มีภาระค้ำประกัน</t>
  </si>
  <si>
    <t xml:space="preserve">การแบ่งปันกำไร (ขาดทุน) </t>
  </si>
  <si>
    <t>หนี้สินทางการเงินไม่หมุนเวียนอื่น</t>
  </si>
  <si>
    <t xml:space="preserve">   หนี้สินทางการเงินไม่หมุนเวียนอื่น</t>
  </si>
  <si>
    <t>สินทรัพย์ทางการเงินหมุนเวียนอื่น</t>
  </si>
  <si>
    <t xml:space="preserve">   ด้วยมูลค่ายุติธรรมผ่านกำไรขาดทุนเบ็ดเสร็จอื่น - สุทธิจากภาษีเงินได้</t>
  </si>
  <si>
    <t xml:space="preserve">      ด้วยมูลค่ายุติธรรมผ่านกำไรขาดทุนเบ็ดเสร็จอื่น</t>
  </si>
  <si>
    <t xml:space="preserve">   ต้นทุนการพัฒนาอสังหาริมทรัพย์</t>
  </si>
  <si>
    <t>เงินสดรับจากดอกเบี้ย</t>
  </si>
  <si>
    <t>เงินสดรับจากเงินปันผล</t>
  </si>
  <si>
    <t>เงินสดจ่ายหนี้สินตามสัญญาเช่า</t>
  </si>
  <si>
    <t>ขาดทุนสำหรับงวด</t>
  </si>
  <si>
    <t>(หน่วย: บาทต่อหุ้น)</t>
  </si>
  <si>
    <t xml:space="preserve">   สินทรัพย์ทางการเงินหมุนเวียนอื่น</t>
  </si>
  <si>
    <t>ที่ดินรอการพัฒนา</t>
  </si>
  <si>
    <t>เงินสดจ่ายคืนหุ้นกู้ระยะยาว</t>
  </si>
  <si>
    <t>กำไร (ขาดทุน) จาก</t>
  </si>
  <si>
    <t>ที่วัดมูลค่ายุติธรรมผ่าน</t>
  </si>
  <si>
    <t>เงินลงทุนในตราสารทุน</t>
  </si>
  <si>
    <t xml:space="preserve">   ที่ดินรอการพัฒนา</t>
  </si>
  <si>
    <t>เงินสดจ่ายสำหรับสินทรัพย์ทางการเงินไม่หมุนเวียนอื่น</t>
  </si>
  <si>
    <t>เงินสดเพิ่มขึ้นสุทธิจากการซื้อเงินลงทุนในบริษัทย่อย</t>
  </si>
  <si>
    <t>เงินสดจ่ายดอกเบี้ย</t>
  </si>
  <si>
    <t>เงินสดจ่ายเงินปันผลของหุ้นกู้ด้อยสิทธิที่มีลักษณะคล้ายทุน</t>
  </si>
  <si>
    <t xml:space="preserve">   รับคืนภาษีเงินได้</t>
  </si>
  <si>
    <t>ส่วนทุนจากการจ่ายโดยใช้หุ้นเป็นเกณฑ์</t>
  </si>
  <si>
    <t>ส่วนทุนจากการจ่าย</t>
  </si>
  <si>
    <t>โดยใช้หุ้นเป็นเกณฑ์</t>
  </si>
  <si>
    <t xml:space="preserve">   รายการจ่ายโดยใช้หุ้นเป็นเกณฑ์</t>
  </si>
  <si>
    <t>กำไร (ขาดทุน) จากการดำเนินงาน</t>
  </si>
  <si>
    <t>เงินกู้ยืมระยะสั้นจากและดอกเบี้ยค้างจ่ายแก่กิจการที่เกี่ยวข้องกัน</t>
  </si>
  <si>
    <t>2, 3</t>
  </si>
  <si>
    <t>เงินกู้ยืมระยะสั้นจากสถาบันการเงินลดลง</t>
  </si>
  <si>
    <t>ส่วนต่ำกว่าทุน</t>
  </si>
  <si>
    <t xml:space="preserve">   ขาดทุนจากการตัดจำหน่ายสินทรัพย์</t>
  </si>
  <si>
    <t xml:space="preserve">      ทางการเงินหมุนเวียนอื่น</t>
  </si>
  <si>
    <t>เงินสดสุทธิจาก (ใช้ไปใน) กิจกรรมดำเนินงาน</t>
  </si>
  <si>
    <t xml:space="preserve">      ทางการเงินไม่หมุนเวียนอื่น</t>
  </si>
  <si>
    <t xml:space="preserve">   กำไรจากการเปลี่ยนแปลงในมูลค่ายุติธรรมของสินทรัพย์</t>
  </si>
  <si>
    <t>2567</t>
  </si>
  <si>
    <t>ยอดคงเหลือ ณ วันที่ 1 มกราคม 2567</t>
  </si>
  <si>
    <t xml:space="preserve">      หุ้นสามัญ 4,166,255,157 หุ้น มูลค่าหุ้นละ 0.10 บาท </t>
  </si>
  <si>
    <t>กำไร (ขาดทุน) ก่อนภาษีเงินได้</t>
  </si>
  <si>
    <t>กำไร (ขาดทุน) สำหรับงวด</t>
  </si>
  <si>
    <t>งบฐานะการเงิน</t>
  </si>
  <si>
    <t>งบฐานะการเงิน (ต่อ)</t>
  </si>
  <si>
    <t>กำไร (ขาดทุน) ต่อหุ้นขั้นพื้นฐาน</t>
  </si>
  <si>
    <t xml:space="preserve">   กำไร (ขาดทุน) ส่วนที่เป็นของผู้ถือหุ้นของบริษัทฯ</t>
  </si>
  <si>
    <t>งบการเปลี่ยนแปลงส่วนของผู้ถือหุ้น</t>
  </si>
  <si>
    <t>กำไรสำหรับงวด</t>
  </si>
  <si>
    <t>งบการเปลี่ยนแปลงส่วนของผู้ถือหุ้น (ต่อ)</t>
  </si>
  <si>
    <t xml:space="preserve">   ค่าใช้จ่ายประมาณการหนี้สินระยะสั้น (โอนกลับ)</t>
  </si>
  <si>
    <t xml:space="preserve">   ค่าใช้จ่ายประมาณการหนี้สินระยะยาว (โอนกลับ)</t>
  </si>
  <si>
    <t xml:space="preserve">   โอนที่ดินรอพัฒนาไปต้นทุนการพัฒนาอสังหาริมทรัพย์</t>
  </si>
  <si>
    <t>รายการปรับกระทบยอดกำไร (ขาดทุน) ก่อนภาษีเป็น</t>
  </si>
  <si>
    <t>เงินสดรับจากการชำระบัญชีของบริษัทย่อย</t>
  </si>
  <si>
    <t>เงินให้กู้ยืมแก่กิจการที่เกี่ยวข้องกันลดลง (เพิ่มขึ้น)</t>
  </si>
  <si>
    <t>เงินสดสุทธิจากกิจกรรมลงทุน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</si>
  <si>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</si>
  <si>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</si>
  <si>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   โอนเปลี่ยนประเภทจากตั๋วสัญญาใช้เงินเป็นเงินกู้ยืมระยะยาว</t>
  </si>
  <si>
    <t xml:space="preserve">   ขาดทุน (กำไร) จากการเปลี่ยนแปลงสัญญา</t>
  </si>
  <si>
    <t>เงินสดจ่ายซื้ออาคาร อุปกรณ์และสินทรัพย์ไม่มีตัวตน</t>
  </si>
  <si>
    <t xml:space="preserve">   ขาดทุน (กำไร) จากการเปลี่ยนแปลงในมูลค่ายุติธรรมของสินทรัพย์</t>
  </si>
  <si>
    <t>หมายเหตุประกอบงบการเงินระหว่างกาลแบบย่อเป็นส่วนหนึ่งของงบการเงินนี้</t>
  </si>
  <si>
    <t>ณ วันที่ 31 มีนาคม 2568</t>
  </si>
  <si>
    <t>31 มีนาคม 2568</t>
  </si>
  <si>
    <t>ยอดคงเหลือ ณ วันที่ 31 มีนาคม 2568</t>
  </si>
  <si>
    <t>สำหรับงวดสามเดือนสิ้นสุดวันที่ 31 มีนาคม 2568</t>
  </si>
  <si>
    <t>31 ธันวาคม 2567</t>
  </si>
  <si>
    <t>เงินกู้ยืมระยะสั้นอื่น</t>
  </si>
  <si>
    <t>ส่วนของเงินกู้ยืมระยะยาวอื่นที่ถึงกำหนดชำระภายในหนึ่งปี</t>
  </si>
  <si>
    <t>เงินกู้ยืมระยะยาวอื่น - สุทธิจากส่วนที่ถึงกำหนดชำระภายในหนึ่งปี</t>
  </si>
  <si>
    <t>2568</t>
  </si>
  <si>
    <t>ยอดคงเหลือ ณ วันที่ 31 มีนาคม 2567</t>
  </si>
  <si>
    <t>ยอดคงเหลือ ณ วันที่ 1 มกราคม 2568</t>
  </si>
  <si>
    <t xml:space="preserve">   ขาดทุนจากการด้อยค่าของเงินลงทุนในบริษัทร่วมค้า</t>
  </si>
  <si>
    <t xml:space="preserve">   ขาดทุน (กำไร) จากการจำหน่ายอุปกรณ์</t>
  </si>
  <si>
    <t>บริษัทย่อยชำระบัญชี</t>
  </si>
  <si>
    <t xml:space="preserve">   ผลขาดทุนด้านเครดิตที่คาดว่าจะเกิดขึ้น (โอนกลับ)</t>
  </si>
  <si>
    <t xml:space="preserve">   ขาดทุนจากการด้อยค่าของเงินลงทุนในบริษัทย่อย</t>
  </si>
  <si>
    <t xml:space="preserve">   - สุทธิจากภาษีเงินได้ (หมายเหตุ 17)</t>
  </si>
  <si>
    <t>การจ่ายโดยใช้หุ้นเป็นเกณฑ์ (หมายเหตุ 18)</t>
  </si>
  <si>
    <t xml:space="preserve">      หุ้นสามัญ 4,784,567,157 หุ้น มูลค่าหุ้นละ 0.10 บาท </t>
  </si>
  <si>
    <t xml:space="preserve">    เงินปันผลค้างรับ</t>
  </si>
  <si>
    <t xml:space="preserve">   ขาดทุน (กำไร) จากการชำระบัญชีของบริษัทย่อย</t>
  </si>
  <si>
    <t>ส่วนของเงินกู้ยืมระยะยาวจากสถาบันการเงินที่ถึงกำหนด</t>
  </si>
  <si>
    <t>เงินกู้ยืมระยะยาวจากสถาบันการเงิน - สุทธิจากส่วนที่ถึงกำหนด</t>
  </si>
  <si>
    <t>ส่วนเกินมูลค่าหุ้นสามัญ</t>
  </si>
  <si>
    <t>2, 8.2</t>
  </si>
  <si>
    <t>ส่วนแบ่งกำไร (ขาดทุน) จากเงินลงทุนในการร่วมค้า</t>
  </si>
  <si>
    <t>ค่าใช้จ่ายภาษีเงินได้</t>
  </si>
  <si>
    <t xml:space="preserve">   ขาดทุนจากการด้อยค่าของสินทรัพย์</t>
  </si>
  <si>
    <t>กำไรจากการดำเนินงานก่อนการเปลี่ยนแปลงในสินทรัพย์</t>
  </si>
  <si>
    <t>เงินฝากสถาบันการเงินที่มีภาระค้ำประกันเพิ่มขึ้น</t>
  </si>
  <si>
    <t>เงินสดรับจากการขายอุปกรณ์</t>
  </si>
  <si>
    <t xml:space="preserve">   รับรู้รายการขาดทุน (กำไร) จากการปรับมูลค่าเงินลงทุนที่วัดมูลค่า</t>
  </si>
  <si>
    <t xml:space="preserve">   การโอนกลับต้นทุนพัฒนาอสังหาริมทรัพย์เป็นมูลค่าสุทธิที่คาดว่าจะได้รับ</t>
  </si>
  <si>
    <t xml:space="preserve">   ส่วนแบ่งขาดทุน (กำไร) จากเงินลงทุนในการร่วมค้า</t>
  </si>
  <si>
    <t xml:space="preserve">   ขาดทุนจากการลดทุนบริษัทย่อย</t>
  </si>
  <si>
    <t>เงินกู้ยืมระยะสั้นจากกิจการที่เกี่ยวข้องกันเพิ่มขึ้น</t>
  </si>
  <si>
    <t>กำไร (ขาดทุน) จากการวัดมูลค่าเงินลงทุนที่กำหนดให้วัดมูลค่า</t>
  </si>
  <si>
    <t xml:space="preserve">   รายได้ทางการเงิน</t>
  </si>
  <si>
    <t xml:space="preserve">   ดอกเบี้ยจ่ายส่วนที่บันทึกเป็นต้นทุนการพัฒนาอสังหาริมทรัพย์</t>
  </si>
  <si>
    <t>2, 7</t>
  </si>
  <si>
    <t>เงินสดรับจากเงินกู้ยืมระยะยาวอื่น - สุทธิจากดอกเบี้ยจ่ายล่วงหน้า</t>
  </si>
  <si>
    <t>เงินสดจ่ายคืนเงินกู้ยืมระยะยาวอื่น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</si>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</sst>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[Red]\(#,##0.0\)"/>
    <numFmt numFmtId="166" formatCode="d\ \ด\ด\ด\ด\ \b\b\b\b"/>
    <numFmt numFmtId="167" formatCode="_(* #,##0_);_(* \(#,##0\);_(* &quot;-&quot;??_);_(@_)"/>
    <numFmt numFmtId="168" formatCode="_(* #,##0.0_);_(* \(#,##0.0\);_(* &quot;-&quot;_);_(@_)"/>
    <numFmt numFmtId="169" formatCode="_(* #,##0.00_);_(* \(#,##0.00\);_(* &quot;-&quot;_);_(@_)"/>
    <numFmt numFmtId="170" formatCode="_(* #,##0.000_);_(* \(#,##0.000\);_(* &quot;-&quot;_);_(@_)"/>
  </numFmts>
  <fonts count="16">
    <font>
      <sz val="15"/>
      <name val="BrowalliaUPC"/>
      <family val="1"/>
    </font>
    <font>
      <sz val="10"/>
      <color theme="1"/>
      <name val="Arial"/>
      <family val="2"/>
    </font>
    <font>
      <sz val="10"/>
      <name val="ApFont"/>
    </font>
    <font>
      <sz val="14"/>
      <name val="CordiaUPC"/>
      <family val="2"/>
      <charset val="222"/>
    </font>
    <font>
      <sz val="16"/>
      <name val="Angsana New"/>
      <family val="1"/>
    </font>
    <font>
      <u/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u/>
      <sz val="16"/>
      <name val="Angsana New"/>
      <family val="1"/>
    </font>
    <font>
      <sz val="15"/>
      <name val="BrowalliaUPC"/>
      <family val="1"/>
    </font>
    <font>
      <sz val="18"/>
      <name val="Angsana New"/>
      <family val="1"/>
    </font>
    <font>
      <b/>
      <sz val="18"/>
      <name val="Angsana New"/>
      <family val="1"/>
    </font>
    <font>
      <sz val="12"/>
      <name val="Helv"/>
      <charset val="222"/>
    </font>
    <font>
      <i/>
      <strike/>
      <sz val="16"/>
      <name val="Angsana New"/>
      <family val="1"/>
    </font>
    <font>
      <sz val="16"/>
      <color rgb="FF0070C0"/>
      <name val="Angsana New"/>
      <family val="1"/>
    </font>
    <font>
      <sz val="18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1" fontId="0" fillId="0" borderId="0"/>
    <xf numFmtId="43" fontId="9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" fontId="9" fillId="0" borderId="0"/>
    <xf numFmtId="43" fontId="9" fillId="0" borderId="0" applyFont="0" applyFill="0" applyBorder="0" applyAlignment="0" applyProtection="0"/>
    <xf numFmtId="1" fontId="9" fillId="0" borderId="0"/>
    <xf numFmtId="0" fontId="2" fillId="0" borderId="0"/>
    <xf numFmtId="4" fontId="2" fillId="0" borderId="0" applyFont="0" applyFill="0" applyBorder="0" applyAlignment="0" applyProtection="0"/>
    <xf numFmtId="39" fontId="12" fillId="0" borderId="0"/>
    <xf numFmtId="0" fontId="1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11">
    <xf numFmtId="1" fontId="0" fillId="0" borderId="0" xfId="0"/>
    <xf numFmtId="167" fontId="4" fillId="0" borderId="0" xfId="1" applyNumberFormat="1" applyFont="1" applyFill="1" applyAlignment="1">
      <alignment vertical="center"/>
    </xf>
    <xf numFmtId="38" fontId="6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38" fontId="4" fillId="0" borderId="0" xfId="0" applyNumberFormat="1" applyFont="1" applyAlignment="1">
      <alignment vertical="center"/>
    </xf>
    <xf numFmtId="38" fontId="4" fillId="0" borderId="0" xfId="0" applyNumberFormat="1" applyFont="1" applyAlignment="1">
      <alignment horizontal="left" vertical="center"/>
    </xf>
    <xf numFmtId="38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vertical="center"/>
    </xf>
    <xf numFmtId="37" fontId="4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38" fontId="6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38" fontId="6" fillId="0" borderId="0" xfId="0" applyNumberFormat="1" applyFont="1" applyAlignment="1">
      <alignment vertical="center"/>
    </xf>
    <xf numFmtId="38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vertical="center"/>
    </xf>
    <xf numFmtId="41" fontId="4" fillId="0" borderId="2" xfId="0" applyNumberFormat="1" applyFont="1" applyBorder="1" applyAlignment="1">
      <alignment horizontal="left" vertical="center"/>
    </xf>
    <xf numFmtId="37" fontId="6" fillId="0" borderId="0" xfId="0" applyNumberFormat="1" applyFont="1" applyAlignment="1">
      <alignment horizontal="left" vertical="center"/>
    </xf>
    <xf numFmtId="41" fontId="7" fillId="0" borderId="0" xfId="0" applyNumberFormat="1" applyFont="1" applyAlignment="1">
      <alignment horizontal="left" vertical="center"/>
    </xf>
    <xf numFmtId="37" fontId="4" fillId="0" borderId="0" xfId="0" applyNumberFormat="1" applyFont="1" applyAlignment="1">
      <alignment horizontal="left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6" xfId="0" applyNumberFormat="1" applyFont="1" applyBorder="1" applyAlignment="1">
      <alignment horizontal="left" vertical="center"/>
    </xf>
    <xf numFmtId="0" fontId="4" fillId="0" borderId="0" xfId="8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38" fontId="4" fillId="0" borderId="0" xfId="7" applyNumberFormat="1" applyFont="1" applyAlignment="1">
      <alignment vertical="center"/>
    </xf>
    <xf numFmtId="41" fontId="4" fillId="0" borderId="3" xfId="0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vertical="center"/>
    </xf>
    <xf numFmtId="41" fontId="4" fillId="0" borderId="3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vertical="center"/>
    </xf>
    <xf numFmtId="38" fontId="4" fillId="0" borderId="4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0" borderId="0" xfId="0" quotePrefix="1" applyNumberFormat="1" applyFont="1" applyAlignment="1">
      <alignment horizontal="center" vertical="center"/>
    </xf>
    <xf numFmtId="1" fontId="4" fillId="0" borderId="0" xfId="0" applyFont="1" applyAlignment="1">
      <alignment vertical="center"/>
    </xf>
    <xf numFmtId="41" fontId="4" fillId="0" borderId="2" xfId="0" applyNumberFormat="1" applyFont="1" applyBorder="1" applyAlignment="1">
      <alignment vertical="center"/>
    </xf>
    <xf numFmtId="38" fontId="13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horizontal="right" vertical="center"/>
    </xf>
    <xf numFmtId="37" fontId="6" fillId="0" borderId="0" xfId="0" applyNumberFormat="1" applyFont="1" applyAlignment="1">
      <alignment vertical="center"/>
    </xf>
    <xf numFmtId="41" fontId="4" fillId="0" borderId="0" xfId="0" quotePrefix="1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5" xfId="0" applyNumberFormat="1" applyFont="1" applyBorder="1" applyAlignment="1">
      <alignment horizontal="left" vertical="center"/>
    </xf>
    <xf numFmtId="170" fontId="4" fillId="0" borderId="3" xfId="0" applyNumberFormat="1" applyFont="1" applyBorder="1" applyAlignment="1">
      <alignment vertical="center"/>
    </xf>
    <xf numFmtId="170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37" fontId="10" fillId="0" borderId="0" xfId="2" applyNumberFormat="1" applyFont="1" applyAlignment="1">
      <alignment vertical="center"/>
    </xf>
    <xf numFmtId="0" fontId="11" fillId="0" borderId="0" xfId="0" applyNumberFormat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1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41" fontId="10" fillId="0" borderId="0" xfId="2" applyNumberFormat="1" applyFont="1" applyAlignment="1">
      <alignment vertical="center"/>
    </xf>
    <xf numFmtId="41" fontId="10" fillId="0" borderId="5" xfId="2" applyNumberFormat="1" applyFont="1" applyBorder="1" applyAlignment="1">
      <alignment horizontal="right" vertical="center"/>
    </xf>
    <xf numFmtId="41" fontId="10" fillId="0" borderId="0" xfId="2" applyNumberFormat="1" applyFont="1" applyAlignment="1">
      <alignment horizontal="right" vertical="center"/>
    </xf>
    <xf numFmtId="41" fontId="10" fillId="0" borderId="1" xfId="2" applyNumberFormat="1" applyFont="1" applyBorder="1" applyAlignment="1">
      <alignment horizontal="right" vertical="center"/>
    </xf>
    <xf numFmtId="41" fontId="10" fillId="0" borderId="0" xfId="2" applyNumberFormat="1" applyFont="1" applyAlignment="1">
      <alignment horizontal="center" vertical="center"/>
    </xf>
    <xf numFmtId="0" fontId="11" fillId="0" borderId="0" xfId="2" applyFont="1" applyAlignment="1">
      <alignment vertical="center"/>
    </xf>
    <xf numFmtId="41" fontId="10" fillId="0" borderId="6" xfId="2" applyNumberFormat="1" applyFont="1" applyBorder="1" applyAlignment="1">
      <alignment vertical="center"/>
    </xf>
    <xf numFmtId="37" fontId="4" fillId="0" borderId="0" xfId="2" applyNumberFormat="1" applyFont="1" applyAlignment="1">
      <alignment vertical="center"/>
    </xf>
    <xf numFmtId="0" fontId="6" fillId="0" borderId="0" xfId="0" applyNumberFormat="1" applyFont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37" fontId="4" fillId="0" borderId="1" xfId="3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37" fontId="4" fillId="0" borderId="0" xfId="3" applyNumberFormat="1" applyFont="1" applyAlignment="1">
      <alignment horizontal="center" vertical="center"/>
    </xf>
    <xf numFmtId="37" fontId="6" fillId="0" borderId="0" xfId="3" applyNumberFormat="1" applyFont="1" applyAlignment="1">
      <alignment vertical="center"/>
    </xf>
    <xf numFmtId="41" fontId="4" fillId="0" borderId="5" xfId="0" applyNumberFormat="1" applyFont="1" applyBorder="1" applyAlignment="1">
      <alignment vertical="center"/>
    </xf>
    <xf numFmtId="0" fontId="4" fillId="0" borderId="0" xfId="2" applyFont="1" applyAlignment="1">
      <alignment vertical="center"/>
    </xf>
    <xf numFmtId="37" fontId="4" fillId="0" borderId="0" xfId="3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4" fillId="0" borderId="0" xfId="7" applyNumberFormat="1" applyFont="1" applyAlignment="1">
      <alignment horizontal="center" vertical="center"/>
    </xf>
    <xf numFmtId="41" fontId="4" fillId="0" borderId="6" xfId="0" applyNumberFormat="1" applyFont="1" applyBorder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/>
    </xf>
    <xf numFmtId="37" fontId="6" fillId="0" borderId="1" xfId="0" applyNumberFormat="1" applyFont="1" applyBorder="1" applyAlignment="1">
      <alignment vertical="center"/>
    </xf>
    <xf numFmtId="41" fontId="14" fillId="0" borderId="0" xfId="0" applyNumberFormat="1" applyFont="1" applyAlignment="1">
      <alignment vertical="center"/>
    </xf>
    <xf numFmtId="41" fontId="15" fillId="0" borderId="0" xfId="2" applyNumberFormat="1" applyFont="1" applyAlignment="1">
      <alignment horizontal="right" vertical="center"/>
    </xf>
    <xf numFmtId="167" fontId="4" fillId="0" borderId="0" xfId="1" applyNumberFormat="1" applyFont="1" applyFill="1" applyAlignment="1">
      <alignment horizontal="right" vertical="center"/>
    </xf>
    <xf numFmtId="167" fontId="4" fillId="0" borderId="0" xfId="1" applyNumberFormat="1" applyFont="1" applyFill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vertical="center"/>
    </xf>
    <xf numFmtId="38" fontId="6" fillId="0" borderId="1" xfId="0" applyNumberFormat="1" applyFont="1" applyBorder="1" applyAlignment="1">
      <alignment horizontal="center" vertical="center"/>
    </xf>
    <xf numFmtId="37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</cellXfs>
  <cellStyles count="14">
    <cellStyle name="Comma" xfId="1" builtinId="3"/>
    <cellStyle name="Comma 2" xfId="6" xr:uid="{00000000-0005-0000-0000-000001000000}"/>
    <cellStyle name="Comma 2 2" xfId="13" xr:uid="{DB6DCFDD-0C80-4780-B13D-A6A0AD0DCA40}"/>
    <cellStyle name="Comma 3" xfId="9" xr:uid="{6F77719B-EA3E-405B-AB80-7685BE077ECE}"/>
    <cellStyle name="Comma 4" xfId="12" xr:uid="{C4ECB1B0-33B1-46A0-A1B8-4AE696883704}"/>
    <cellStyle name="Normal" xfId="0" builtinId="0"/>
    <cellStyle name="Normal 2" xfId="5" xr:uid="{00000000-0005-0000-0000-000003000000}"/>
    <cellStyle name="Normal 2 3" xfId="11" xr:uid="{8C441951-0CF2-4B74-B3DE-5870EB85B6B8}"/>
    <cellStyle name="Normal 2 4" xfId="7" xr:uid="{43143F21-DAE9-409E-AFCB-5928407D5732}"/>
    <cellStyle name="Normal 3" xfId="4" xr:uid="{00000000-0005-0000-0000-000004000000}"/>
    <cellStyle name="Normal 4" xfId="8" xr:uid="{19AF6865-485A-4DB1-8034-FC0D0EE62627}"/>
    <cellStyle name="Normal_bs&amp;pl-2001 T217" xfId="2" xr:uid="{00000000-0005-0000-0000-000005000000}"/>
    <cellStyle name="Normal_BST-A183" xfId="3" xr:uid="{00000000-0005-0000-0000-000006000000}"/>
    <cellStyle name="ปกติ_Sheet1_HOME-Mar48-T02" xfId="10" xr:uid="{C17F9573-A3CB-4B28-9ECD-D58678F9178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32385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704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8D3554C4-6F5A-4416-9A21-3DC8FC0760B0}"/>
            </a:ext>
          </a:extLst>
        </xdr:cNvPr>
        <xdr:cNvSpPr>
          <a:spLocks noChangeShapeType="1"/>
        </xdr:cNvSpPr>
      </xdr:nvSpPr>
      <xdr:spPr bwMode="auto">
        <a:xfrm>
          <a:off x="5676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9DEE2755-9B03-4A24-B220-5EB83D18F438}"/>
            </a:ext>
          </a:extLst>
        </xdr:cNvPr>
        <xdr:cNvSpPr>
          <a:spLocks noChangeShapeType="1"/>
        </xdr:cNvSpPr>
      </xdr:nvSpPr>
      <xdr:spPr bwMode="auto">
        <a:xfrm>
          <a:off x="5676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C11" sqref="C11"/>
    </sheetView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36"/>
  <sheetViews>
    <sheetView showGridLines="0" view="pageBreakPreview" zoomScale="60" zoomScaleNormal="60" workbookViewId="0">
      <selection activeCell="M39" sqref="M39"/>
    </sheetView>
  </sheetViews>
  <sheetFormatPr defaultColWidth="8.85546875" defaultRowHeight="21.95" customHeight="1"/>
  <cols>
    <col min="1" max="1" width="47.7109375" style="64" customWidth="1"/>
    <col min="2" max="2" width="1.5703125" style="64" customWidth="1"/>
    <col min="3" max="3" width="20.5703125" style="64" customWidth="1"/>
    <col min="4" max="4" width="1.5703125" style="64" customWidth="1"/>
    <col min="5" max="5" width="20.5703125" style="64" customWidth="1"/>
    <col min="6" max="6" width="1.5703125" style="64" customWidth="1"/>
    <col min="7" max="7" width="20.5703125" style="64" customWidth="1"/>
    <col min="8" max="8" width="1.7109375" style="64" customWidth="1"/>
    <col min="9" max="9" width="20.5703125" style="64" customWidth="1"/>
    <col min="10" max="10" width="1.5703125" style="64" customWidth="1"/>
    <col min="11" max="11" width="20.5703125" style="64" customWidth="1"/>
    <col min="12" max="12" width="1.5703125" style="64" customWidth="1"/>
    <col min="13" max="13" width="20.5703125" style="64" customWidth="1"/>
    <col min="14" max="14" width="1.5703125" style="64" customWidth="1"/>
    <col min="15" max="15" width="21.42578125" style="64" customWidth="1"/>
    <col min="16" max="16" width="1.5703125" style="64" customWidth="1"/>
    <col min="17" max="17" width="20.85546875" style="64" customWidth="1"/>
    <col min="18" max="18" width="1.42578125" style="64" customWidth="1"/>
    <col min="19" max="19" width="24" style="64" customWidth="1"/>
    <col min="20" max="20" width="1.5703125" style="64" customWidth="1"/>
    <col min="21" max="21" width="20.5703125" style="64" customWidth="1"/>
    <col min="22" max="22" width="1.5703125" style="64" customWidth="1"/>
    <col min="23" max="23" width="20.5703125" style="64" customWidth="1"/>
    <col min="24" max="24" width="1.5703125" style="64" customWidth="1"/>
    <col min="25" max="25" width="20.5703125" style="64" customWidth="1"/>
    <col min="26" max="26" width="1.5703125" style="64" customWidth="1"/>
    <col min="27" max="27" width="20.5703125" style="64" customWidth="1"/>
    <col min="28" max="28" width="4" style="64" customWidth="1"/>
    <col min="29" max="16384" width="8.85546875" style="64"/>
  </cols>
  <sheetData>
    <row r="1" spans="1:27" s="60" customFormat="1" ht="21.95" customHeight="1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AA1" s="62" t="s">
        <v>69</v>
      </c>
    </row>
    <row r="2" spans="1:27" s="60" customFormat="1" ht="21.95" customHeight="1">
      <c r="A2" s="61" t="s">
        <v>94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7" ht="21.95" customHeight="1">
      <c r="A3" s="63" t="s">
        <v>214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7" ht="21.95" customHeight="1">
      <c r="A4" s="63" t="s">
        <v>234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7" ht="21.95" customHeight="1">
      <c r="AA5" s="62" t="s">
        <v>64</v>
      </c>
    </row>
    <row r="6" spans="1:27" ht="21.95" customHeight="1">
      <c r="C6" s="109" t="s">
        <v>35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</row>
    <row r="7" spans="1:27" ht="21.95" customHeight="1"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108" t="s">
        <v>71</v>
      </c>
      <c r="P7" s="108"/>
      <c r="Q7" s="108"/>
      <c r="R7" s="108"/>
      <c r="S7" s="108"/>
      <c r="T7" s="108"/>
      <c r="U7" s="108"/>
      <c r="V7" s="65"/>
      <c r="W7" s="65"/>
    </row>
    <row r="8" spans="1:27" ht="21.95" customHeight="1">
      <c r="C8" s="65"/>
      <c r="D8" s="65"/>
      <c r="E8" s="65"/>
      <c r="F8" s="65"/>
      <c r="J8" s="65"/>
      <c r="K8" s="65"/>
      <c r="L8" s="65"/>
      <c r="M8" s="65"/>
      <c r="N8" s="65"/>
      <c r="O8" s="110" t="s">
        <v>150</v>
      </c>
      <c r="P8" s="110"/>
      <c r="Q8" s="110"/>
      <c r="S8" s="66" t="s">
        <v>144</v>
      </c>
      <c r="W8" s="65"/>
    </row>
    <row r="9" spans="1:27" ht="21.95" customHeight="1">
      <c r="C9" s="65"/>
      <c r="D9" s="65"/>
      <c r="E9" s="65"/>
      <c r="F9" s="65"/>
      <c r="J9" s="65"/>
      <c r="K9" s="65"/>
      <c r="L9" s="65"/>
      <c r="M9" s="65"/>
      <c r="N9" s="65"/>
      <c r="O9" s="65" t="s">
        <v>199</v>
      </c>
      <c r="P9" s="65"/>
      <c r="R9" s="65"/>
      <c r="S9" s="65" t="s">
        <v>182</v>
      </c>
      <c r="W9" s="65"/>
    </row>
    <row r="10" spans="1:27" ht="21.95" customHeight="1">
      <c r="C10" s="65" t="s">
        <v>17</v>
      </c>
      <c r="E10" s="65"/>
      <c r="K10" s="110" t="s">
        <v>101</v>
      </c>
      <c r="L10" s="110"/>
      <c r="M10" s="110"/>
      <c r="N10" s="65"/>
      <c r="O10" s="65" t="s">
        <v>162</v>
      </c>
      <c r="P10" s="65"/>
      <c r="Q10" s="65" t="s">
        <v>147</v>
      </c>
      <c r="R10" s="65"/>
      <c r="S10" s="65" t="s">
        <v>184</v>
      </c>
      <c r="T10" s="65"/>
      <c r="W10" s="65" t="s">
        <v>95</v>
      </c>
      <c r="Y10" s="65" t="s">
        <v>132</v>
      </c>
      <c r="AA10" s="65"/>
    </row>
    <row r="11" spans="1:27" s="65" customFormat="1" ht="21.95" customHeight="1">
      <c r="C11" s="65" t="s">
        <v>51</v>
      </c>
      <c r="G11" s="65" t="s">
        <v>105</v>
      </c>
      <c r="I11" s="65" t="s">
        <v>192</v>
      </c>
      <c r="K11" s="68" t="s">
        <v>31</v>
      </c>
      <c r="L11" s="69"/>
      <c r="O11" s="65" t="s">
        <v>53</v>
      </c>
      <c r="Q11" s="65" t="s">
        <v>148</v>
      </c>
      <c r="S11" s="65" t="s">
        <v>183</v>
      </c>
      <c r="U11" s="65" t="s">
        <v>72</v>
      </c>
      <c r="W11" s="65" t="s">
        <v>2</v>
      </c>
      <c r="Y11" s="65" t="s">
        <v>133</v>
      </c>
      <c r="AA11" s="65" t="s">
        <v>95</v>
      </c>
    </row>
    <row r="12" spans="1:27" s="65" customFormat="1" ht="21.95" customHeight="1">
      <c r="C12" s="67" t="s">
        <v>52</v>
      </c>
      <c r="E12" s="67" t="s">
        <v>165</v>
      </c>
      <c r="G12" s="67" t="s">
        <v>106</v>
      </c>
      <c r="I12" s="67" t="s">
        <v>193</v>
      </c>
      <c r="K12" s="67" t="s">
        <v>32</v>
      </c>
      <c r="L12" s="70"/>
      <c r="M12" s="67" t="s">
        <v>28</v>
      </c>
      <c r="O12" s="67" t="s">
        <v>54</v>
      </c>
      <c r="Q12" s="67" t="s">
        <v>149</v>
      </c>
      <c r="S12" s="67" t="s">
        <v>144</v>
      </c>
      <c r="U12" s="67" t="s">
        <v>73</v>
      </c>
      <c r="W12" s="67" t="s">
        <v>131</v>
      </c>
      <c r="Y12" s="67" t="s">
        <v>134</v>
      </c>
      <c r="AA12" s="67" t="s">
        <v>2</v>
      </c>
    </row>
    <row r="13" spans="1:27" ht="21.95" customHeight="1">
      <c r="A13" s="63" t="s">
        <v>206</v>
      </c>
      <c r="C13" s="71">
        <v>416626</v>
      </c>
      <c r="D13" s="72"/>
      <c r="E13" s="71">
        <v>6300706</v>
      </c>
      <c r="F13" s="72"/>
      <c r="G13" s="72">
        <v>3000000</v>
      </c>
      <c r="H13" s="72"/>
      <c r="I13" s="72">
        <v>29499</v>
      </c>
      <c r="J13" s="72"/>
      <c r="K13" s="71">
        <v>52078</v>
      </c>
      <c r="L13" s="72"/>
      <c r="M13" s="71">
        <v>1688570</v>
      </c>
      <c r="N13" s="72"/>
      <c r="O13" s="71">
        <v>-362</v>
      </c>
      <c r="P13" s="72"/>
      <c r="Q13" s="72">
        <v>-32082</v>
      </c>
      <c r="R13" s="72"/>
      <c r="S13" s="72">
        <v>-22693</v>
      </c>
      <c r="T13" s="72"/>
      <c r="U13" s="71">
        <f>SUM(O13:S13)</f>
        <v>-55137</v>
      </c>
      <c r="V13" s="72"/>
      <c r="W13" s="72">
        <f>SUM(C13:M13,U13)</f>
        <v>11432342</v>
      </c>
      <c r="Y13" s="72">
        <v>404726</v>
      </c>
      <c r="Z13" s="72"/>
      <c r="AA13" s="72">
        <f>SUM(W13:Y13)</f>
        <v>11837068</v>
      </c>
    </row>
    <row r="14" spans="1:27" ht="21.95" customHeight="1">
      <c r="A14" s="64" t="s">
        <v>215</v>
      </c>
      <c r="C14" s="72">
        <v>0</v>
      </c>
      <c r="D14" s="72"/>
      <c r="E14" s="72">
        <v>0</v>
      </c>
      <c r="F14" s="72"/>
      <c r="G14" s="72">
        <v>0</v>
      </c>
      <c r="H14" s="72"/>
      <c r="I14" s="72">
        <v>0</v>
      </c>
      <c r="J14" s="72"/>
      <c r="K14" s="72">
        <v>0</v>
      </c>
      <c r="L14" s="72"/>
      <c r="M14" s="72">
        <f>SUM(PL!F53)</f>
        <v>195448</v>
      </c>
      <c r="N14" s="72"/>
      <c r="O14" s="72">
        <v>0</v>
      </c>
      <c r="P14" s="72"/>
      <c r="Q14" s="72">
        <v>0</v>
      </c>
      <c r="R14" s="72"/>
      <c r="S14" s="72">
        <v>0</v>
      </c>
      <c r="T14" s="72"/>
      <c r="U14" s="72">
        <f>SUM(O14:S14)</f>
        <v>0</v>
      </c>
      <c r="V14" s="72"/>
      <c r="W14" s="72">
        <f>SUM(C14:M14,U14)</f>
        <v>195448</v>
      </c>
      <c r="Y14" s="72">
        <f>SUM(PL!F54)</f>
        <v>3108</v>
      </c>
      <c r="Z14" s="72"/>
      <c r="AA14" s="72">
        <f>SUM(W14:Y14)</f>
        <v>198556</v>
      </c>
    </row>
    <row r="15" spans="1:27" ht="21.95" customHeight="1">
      <c r="A15" s="64" t="s">
        <v>111</v>
      </c>
      <c r="C15" s="73">
        <v>0</v>
      </c>
      <c r="D15" s="72"/>
      <c r="E15" s="73">
        <v>0</v>
      </c>
      <c r="F15" s="72"/>
      <c r="G15" s="73">
        <v>0</v>
      </c>
      <c r="H15" s="72"/>
      <c r="I15" s="73">
        <v>0</v>
      </c>
      <c r="J15" s="72"/>
      <c r="K15" s="73">
        <v>0</v>
      </c>
      <c r="L15" s="72"/>
      <c r="M15" s="73">
        <v>0</v>
      </c>
      <c r="N15" s="72"/>
      <c r="O15" s="73">
        <v>0</v>
      </c>
      <c r="P15" s="72"/>
      <c r="Q15" s="73">
        <v>0</v>
      </c>
      <c r="R15" s="72"/>
      <c r="S15" s="73">
        <v>8379</v>
      </c>
      <c r="T15" s="72"/>
      <c r="U15" s="73">
        <f>SUM(O15:S15)</f>
        <v>8379</v>
      </c>
      <c r="V15" s="72"/>
      <c r="W15" s="73">
        <f>SUM(C15:M15,U15)</f>
        <v>8379</v>
      </c>
      <c r="Y15" s="73">
        <v>0</v>
      </c>
      <c r="Z15" s="72"/>
      <c r="AA15" s="73">
        <f>SUM(W15:Y15)</f>
        <v>8379</v>
      </c>
    </row>
    <row r="16" spans="1:27" ht="21.95" customHeight="1">
      <c r="A16" s="64" t="s">
        <v>70</v>
      </c>
      <c r="C16" s="74">
        <f>SUM(C14:C15)</f>
        <v>0</v>
      </c>
      <c r="D16" s="74"/>
      <c r="E16" s="74">
        <f>SUM(E14:E15)</f>
        <v>0</v>
      </c>
      <c r="F16" s="74"/>
      <c r="G16" s="74">
        <f>SUM(G14:G15)</f>
        <v>0</v>
      </c>
      <c r="H16" s="74"/>
      <c r="I16" s="74">
        <f>SUM(I14:I15)</f>
        <v>0</v>
      </c>
      <c r="J16" s="74"/>
      <c r="K16" s="74">
        <f>SUM(K14:K15)</f>
        <v>0</v>
      </c>
      <c r="L16" s="70"/>
      <c r="M16" s="74">
        <f>SUM(M14:M15)</f>
        <v>195448</v>
      </c>
      <c r="N16" s="70"/>
      <c r="O16" s="74">
        <f>SUM(O14:O15)</f>
        <v>0</v>
      </c>
      <c r="P16" s="70"/>
      <c r="Q16" s="74">
        <f>SUM(Q14:Q15)</f>
        <v>0</v>
      </c>
      <c r="R16" s="74"/>
      <c r="S16" s="74">
        <f>SUM(S14:S15)</f>
        <v>8379</v>
      </c>
      <c r="T16" s="70"/>
      <c r="U16" s="74">
        <f>SUM(U14:U15)</f>
        <v>8379</v>
      </c>
      <c r="V16" s="74"/>
      <c r="W16" s="74">
        <f>SUM(W14:W15)</f>
        <v>203827</v>
      </c>
      <c r="Y16" s="72">
        <f>SUM(Y14:Y15)</f>
        <v>3108</v>
      </c>
      <c r="Z16" s="72"/>
      <c r="AA16" s="72">
        <f>SUM(AA14:AA15)</f>
        <v>206935</v>
      </c>
    </row>
    <row r="17" spans="1:27" ht="21.95" customHeight="1">
      <c r="A17" s="64" t="s">
        <v>135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</row>
    <row r="18" spans="1:27" ht="21.95" customHeight="1">
      <c r="A18" s="64" t="s">
        <v>247</v>
      </c>
      <c r="C18" s="74">
        <v>0</v>
      </c>
      <c r="D18" s="74"/>
      <c r="E18" s="74">
        <v>0</v>
      </c>
      <c r="F18" s="74"/>
      <c r="G18" s="72">
        <v>0</v>
      </c>
      <c r="H18" s="72"/>
      <c r="I18" s="72">
        <v>0</v>
      </c>
      <c r="J18" s="74"/>
      <c r="K18" s="74">
        <v>0</v>
      </c>
      <c r="L18" s="70"/>
      <c r="M18" s="74">
        <v>-90526</v>
      </c>
      <c r="N18" s="70"/>
      <c r="O18" s="74">
        <v>0</v>
      </c>
      <c r="P18" s="70"/>
      <c r="Q18" s="74">
        <v>0</v>
      </c>
      <c r="R18" s="74"/>
      <c r="S18" s="74">
        <v>0</v>
      </c>
      <c r="T18" s="70"/>
      <c r="U18" s="72">
        <f>SUM(O18:S18)</f>
        <v>0</v>
      </c>
      <c r="V18" s="72"/>
      <c r="W18" s="72">
        <f>SUM(C18:M18,U18)</f>
        <v>-90526</v>
      </c>
      <c r="Y18" s="72">
        <v>0</v>
      </c>
      <c r="Z18" s="72"/>
      <c r="AA18" s="72">
        <f>SUM(W18:Y18)</f>
        <v>-90526</v>
      </c>
    </row>
    <row r="19" spans="1:27" ht="21.95" customHeight="1">
      <c r="A19" s="64" t="s">
        <v>248</v>
      </c>
      <c r="C19" s="74">
        <v>0</v>
      </c>
      <c r="D19" s="74"/>
      <c r="E19" s="74">
        <v>0</v>
      </c>
      <c r="F19" s="74"/>
      <c r="G19" s="72">
        <v>0</v>
      </c>
      <c r="H19" s="72"/>
      <c r="I19" s="72">
        <v>2229</v>
      </c>
      <c r="J19" s="74"/>
      <c r="K19" s="74">
        <v>0</v>
      </c>
      <c r="L19" s="70"/>
      <c r="M19" s="74">
        <v>0</v>
      </c>
      <c r="N19" s="70"/>
      <c r="O19" s="74">
        <v>0</v>
      </c>
      <c r="P19" s="70"/>
      <c r="Q19" s="74">
        <v>0</v>
      </c>
      <c r="R19" s="74"/>
      <c r="S19" s="74">
        <v>0</v>
      </c>
      <c r="T19" s="70"/>
      <c r="U19" s="72">
        <v>0</v>
      </c>
      <c r="V19" s="72"/>
      <c r="W19" s="72">
        <f>SUM(C19:M19,U19)</f>
        <v>2229</v>
      </c>
      <c r="Y19" s="72">
        <v>0</v>
      </c>
      <c r="Z19" s="72"/>
      <c r="AA19" s="72">
        <f>SUM(W19:Y19)</f>
        <v>2229</v>
      </c>
    </row>
    <row r="20" spans="1:27" ht="21.95" customHeight="1">
      <c r="A20" s="64" t="s">
        <v>244</v>
      </c>
      <c r="C20" s="74">
        <v>0</v>
      </c>
      <c r="D20" s="74"/>
      <c r="E20" s="74">
        <v>0</v>
      </c>
      <c r="F20" s="74"/>
      <c r="G20" s="72">
        <v>0</v>
      </c>
      <c r="H20" s="72"/>
      <c r="I20" s="72">
        <v>0</v>
      </c>
      <c r="J20" s="74"/>
      <c r="K20" s="74">
        <v>0</v>
      </c>
      <c r="L20" s="70"/>
      <c r="M20" s="74">
        <v>0</v>
      </c>
      <c r="N20" s="70"/>
      <c r="O20" s="74">
        <v>0</v>
      </c>
      <c r="P20" s="70"/>
      <c r="Q20" s="74">
        <v>5791</v>
      </c>
      <c r="R20" s="74"/>
      <c r="S20" s="74">
        <v>0</v>
      </c>
      <c r="T20" s="70"/>
      <c r="U20" s="72">
        <f>SUM(O20:S20)</f>
        <v>5791</v>
      </c>
      <c r="V20" s="72"/>
      <c r="W20" s="72">
        <f>SUM(C20:M20,U20)</f>
        <v>5791</v>
      </c>
      <c r="Y20" s="72">
        <v>0</v>
      </c>
      <c r="Z20" s="72"/>
      <c r="AA20" s="72">
        <f>SUM(W20:Y20)</f>
        <v>5791</v>
      </c>
    </row>
    <row r="21" spans="1:27" ht="21.95" customHeight="1" thickBot="1">
      <c r="A21" s="75" t="s">
        <v>240</v>
      </c>
      <c r="C21" s="76">
        <f>SUM(C13,C16:C20)</f>
        <v>416626</v>
      </c>
      <c r="D21" s="70"/>
      <c r="E21" s="76">
        <f>SUM(E13,E16:E20)</f>
        <v>6300706</v>
      </c>
      <c r="F21" s="70"/>
      <c r="G21" s="76">
        <f>SUM(G13,G16:G20)</f>
        <v>3000000</v>
      </c>
      <c r="H21" s="70"/>
      <c r="I21" s="76">
        <f>SUM(I13,I16:I20)</f>
        <v>31728</v>
      </c>
      <c r="J21" s="70"/>
      <c r="K21" s="76">
        <f>SUM(K13,K16:K20)</f>
        <v>52078</v>
      </c>
      <c r="L21" s="70"/>
      <c r="M21" s="76">
        <f>SUM(M13,M16:M20)</f>
        <v>1793492</v>
      </c>
      <c r="N21" s="70"/>
      <c r="O21" s="76">
        <f>SUM(O13,O16:O20)</f>
        <v>-362</v>
      </c>
      <c r="P21" s="70"/>
      <c r="Q21" s="76">
        <f>SUM(Q13,Q16:Q20)</f>
        <v>-26291</v>
      </c>
      <c r="R21" s="70"/>
      <c r="S21" s="76">
        <f>SUM(S13,S16:S20)</f>
        <v>-14314</v>
      </c>
      <c r="T21" s="70"/>
      <c r="U21" s="76">
        <f>SUM(U13,U16:U20)</f>
        <v>-40967</v>
      </c>
      <c r="V21" s="70"/>
      <c r="W21" s="76">
        <f>SUM(W13,W16:W20)</f>
        <v>11553663</v>
      </c>
      <c r="Y21" s="76">
        <f>SUM(Y13,Y16:Y20)</f>
        <v>407834</v>
      </c>
      <c r="Z21" s="72"/>
      <c r="AA21" s="76">
        <f>SUM(AA13,AA16:AA20)</f>
        <v>11961497</v>
      </c>
    </row>
    <row r="22" spans="1:27" ht="21.95" customHeight="1" thickTop="1">
      <c r="A22" s="75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Y22" s="72"/>
      <c r="Z22" s="72"/>
      <c r="AA22" s="72"/>
    </row>
    <row r="23" spans="1:27" ht="21.95" customHeight="1">
      <c r="A23" s="75" t="s">
        <v>241</v>
      </c>
      <c r="C23" s="72">
        <v>416626</v>
      </c>
      <c r="D23" s="72"/>
      <c r="E23" s="74">
        <v>6300706</v>
      </c>
      <c r="F23" s="72"/>
      <c r="G23" s="72">
        <v>3000000</v>
      </c>
      <c r="H23" s="72"/>
      <c r="I23" s="72">
        <v>34881</v>
      </c>
      <c r="J23" s="72"/>
      <c r="K23" s="72">
        <v>52078</v>
      </c>
      <c r="L23" s="72"/>
      <c r="M23" s="72">
        <v>1500929</v>
      </c>
      <c r="N23" s="72"/>
      <c r="O23" s="72">
        <v>-362</v>
      </c>
      <c r="P23" s="72"/>
      <c r="Q23" s="72">
        <v>-13271</v>
      </c>
      <c r="R23" s="72"/>
      <c r="S23" s="72">
        <v>-19245</v>
      </c>
      <c r="T23" s="72"/>
      <c r="U23" s="72">
        <f>SUM(O23:S23)</f>
        <v>-32878</v>
      </c>
      <c r="V23" s="72"/>
      <c r="W23" s="72">
        <f>SUM(C23:M23,U23)</f>
        <v>11272342</v>
      </c>
      <c r="X23" s="70"/>
      <c r="Y23" s="72">
        <v>459088</v>
      </c>
      <c r="Z23" s="72"/>
      <c r="AA23" s="72">
        <f>SUM(W23:Y23)</f>
        <v>11731430</v>
      </c>
    </row>
    <row r="24" spans="1:27" ht="23.25" customHeight="1">
      <c r="A24" s="64" t="s">
        <v>177</v>
      </c>
      <c r="C24" s="72">
        <v>0</v>
      </c>
      <c r="D24" s="72"/>
      <c r="E24" s="72">
        <v>0</v>
      </c>
      <c r="F24" s="72"/>
      <c r="G24" s="72">
        <v>0</v>
      </c>
      <c r="H24" s="72"/>
      <c r="I24" s="72">
        <v>0</v>
      </c>
      <c r="J24" s="72"/>
      <c r="K24" s="72">
        <v>0</v>
      </c>
      <c r="L24" s="72"/>
      <c r="M24" s="72">
        <f>PL!D53</f>
        <v>-256895</v>
      </c>
      <c r="N24" s="72"/>
      <c r="O24" s="72">
        <v>0</v>
      </c>
      <c r="P24" s="72"/>
      <c r="Q24" s="72">
        <v>0</v>
      </c>
      <c r="R24" s="72"/>
      <c r="S24" s="72">
        <v>0</v>
      </c>
      <c r="T24" s="72"/>
      <c r="U24" s="72">
        <f>SUM(O24:S24)</f>
        <v>0</v>
      </c>
      <c r="V24" s="72"/>
      <c r="W24" s="72">
        <f>SUM(C24:M24,U24)</f>
        <v>-256895</v>
      </c>
      <c r="Y24" s="72">
        <f>SUM(PL!D54)</f>
        <v>-1663</v>
      </c>
      <c r="Z24" s="72"/>
      <c r="AA24" s="72">
        <f>SUM(W24:Y24)</f>
        <v>-258558</v>
      </c>
    </row>
    <row r="25" spans="1:27" ht="21.95" customHeight="1">
      <c r="A25" s="64" t="s">
        <v>111</v>
      </c>
      <c r="C25" s="73">
        <v>0</v>
      </c>
      <c r="D25" s="72"/>
      <c r="E25" s="73">
        <v>0</v>
      </c>
      <c r="F25" s="72"/>
      <c r="G25" s="73">
        <v>0</v>
      </c>
      <c r="H25" s="72"/>
      <c r="I25" s="73">
        <v>0</v>
      </c>
      <c r="J25" s="72"/>
      <c r="K25" s="73">
        <v>0</v>
      </c>
      <c r="L25" s="72"/>
      <c r="M25" s="73">
        <v>0</v>
      </c>
      <c r="N25" s="72"/>
      <c r="O25" s="73">
        <v>0</v>
      </c>
      <c r="P25" s="72"/>
      <c r="Q25" s="73">
        <v>0</v>
      </c>
      <c r="R25" s="72"/>
      <c r="S25" s="73">
        <f>SUM(PL!D48)</f>
        <v>-1356</v>
      </c>
      <c r="T25" s="72"/>
      <c r="U25" s="73">
        <f>SUM(O25:S25)</f>
        <v>-1356</v>
      </c>
      <c r="V25" s="72"/>
      <c r="W25" s="73">
        <f>SUM(C25:M25,U25)</f>
        <v>-1356</v>
      </c>
      <c r="Y25" s="73">
        <v>0</v>
      </c>
      <c r="Z25" s="72"/>
      <c r="AA25" s="73">
        <f>SUM(W25:Y25)</f>
        <v>-1356</v>
      </c>
    </row>
    <row r="26" spans="1:27" ht="21.95" customHeight="1">
      <c r="A26" s="64" t="s">
        <v>70</v>
      </c>
      <c r="C26" s="74">
        <f>SUM(C24:C25)</f>
        <v>0</v>
      </c>
      <c r="D26" s="74"/>
      <c r="E26" s="74">
        <f>SUM(E24:E25)</f>
        <v>0</v>
      </c>
      <c r="F26" s="74"/>
      <c r="G26" s="74">
        <f>SUM(G24:G25)</f>
        <v>0</v>
      </c>
      <c r="H26" s="74"/>
      <c r="I26" s="74">
        <f>SUM(I24:I25)</f>
        <v>0</v>
      </c>
      <c r="J26" s="74"/>
      <c r="K26" s="74">
        <f>SUM(K24:K25)</f>
        <v>0</v>
      </c>
      <c r="L26" s="70"/>
      <c r="M26" s="74">
        <f>SUM(M24:M25)</f>
        <v>-256895</v>
      </c>
      <c r="N26" s="70"/>
      <c r="O26" s="74">
        <f>SUM(O24:O25)</f>
        <v>0</v>
      </c>
      <c r="P26" s="70"/>
      <c r="Q26" s="74">
        <f>SUM(Q24:Q25)</f>
        <v>0</v>
      </c>
      <c r="R26" s="74"/>
      <c r="S26" s="74">
        <f>SUM(S24:S25)</f>
        <v>-1356</v>
      </c>
      <c r="T26" s="70"/>
      <c r="U26" s="74">
        <f>SUM(U24:U25)</f>
        <v>-1356</v>
      </c>
      <c r="V26" s="74">
        <f>SUM(V24:V25)</f>
        <v>0</v>
      </c>
      <c r="W26" s="74">
        <f>SUM(W24:W25)</f>
        <v>-258251</v>
      </c>
      <c r="Y26" s="72">
        <f>SUM(Y24:Y25)</f>
        <v>-1663</v>
      </c>
      <c r="Z26" s="72"/>
      <c r="AA26" s="72">
        <f>SUM(AA24:AA25)</f>
        <v>-259914</v>
      </c>
    </row>
    <row r="27" spans="1:27" ht="21.95" customHeight="1">
      <c r="A27" s="64" t="s">
        <v>135</v>
      </c>
      <c r="C27" s="74"/>
      <c r="D27" s="74"/>
      <c r="E27" s="74"/>
      <c r="F27" s="74"/>
      <c r="G27" s="72"/>
      <c r="H27" s="72"/>
      <c r="I27" s="72"/>
      <c r="J27" s="74"/>
      <c r="K27" s="74"/>
      <c r="L27" s="70"/>
      <c r="M27" s="74"/>
      <c r="N27" s="70"/>
      <c r="O27" s="74"/>
      <c r="P27" s="70"/>
      <c r="Q27" s="74"/>
      <c r="R27" s="74"/>
      <c r="S27" s="74"/>
      <c r="T27" s="70"/>
      <c r="U27" s="72"/>
      <c r="V27" s="72"/>
      <c r="W27" s="72"/>
      <c r="Y27" s="72"/>
      <c r="Z27" s="72"/>
      <c r="AA27" s="72"/>
    </row>
    <row r="28" spans="1:27" ht="21.95" customHeight="1">
      <c r="A28" s="64" t="s">
        <v>247</v>
      </c>
      <c r="C28" s="74">
        <v>0</v>
      </c>
      <c r="D28" s="74"/>
      <c r="E28" s="74">
        <v>0</v>
      </c>
      <c r="F28" s="74"/>
      <c r="G28" s="72">
        <v>0</v>
      </c>
      <c r="H28" s="72"/>
      <c r="I28" s="72">
        <v>0</v>
      </c>
      <c r="J28" s="74"/>
      <c r="K28" s="74">
        <v>0</v>
      </c>
      <c r="L28" s="70"/>
      <c r="M28" s="74">
        <f>COMPANY!M24</f>
        <v>-69866</v>
      </c>
      <c r="N28" s="70"/>
      <c r="O28" s="74">
        <v>0</v>
      </c>
      <c r="P28" s="70"/>
      <c r="Q28" s="74">
        <v>0</v>
      </c>
      <c r="R28" s="74"/>
      <c r="S28" s="74">
        <v>0</v>
      </c>
      <c r="T28" s="70"/>
      <c r="U28" s="72">
        <f>SUM(O28:S28)</f>
        <v>0</v>
      </c>
      <c r="V28" s="72"/>
      <c r="W28" s="72">
        <f>SUM(C28:M28,U28)</f>
        <v>-69866</v>
      </c>
      <c r="Y28" s="72">
        <v>0</v>
      </c>
      <c r="Z28" s="72"/>
      <c r="AA28" s="72">
        <f>SUM(W28:Y28)</f>
        <v>-69866</v>
      </c>
    </row>
    <row r="29" spans="1:27" ht="21.95" customHeight="1">
      <c r="A29" s="64" t="s">
        <v>248</v>
      </c>
      <c r="C29" s="74">
        <v>0</v>
      </c>
      <c r="D29" s="74"/>
      <c r="E29" s="74">
        <v>0</v>
      </c>
      <c r="F29" s="74"/>
      <c r="G29" s="72">
        <v>0</v>
      </c>
      <c r="H29" s="72"/>
      <c r="I29" s="72">
        <f>BS!H96-BS!J96</f>
        <v>889</v>
      </c>
      <c r="J29" s="74"/>
      <c r="K29" s="74">
        <v>0</v>
      </c>
      <c r="L29" s="70"/>
      <c r="M29" s="74">
        <v>0</v>
      </c>
      <c r="N29" s="70"/>
      <c r="O29" s="74">
        <v>0</v>
      </c>
      <c r="P29" s="70"/>
      <c r="Q29" s="74">
        <v>0</v>
      </c>
      <c r="R29" s="74"/>
      <c r="S29" s="74">
        <v>0</v>
      </c>
      <c r="T29" s="70"/>
      <c r="U29" s="72">
        <f>SUM(O29:S29)</f>
        <v>0</v>
      </c>
      <c r="V29" s="72"/>
      <c r="W29" s="72">
        <f>SUM(C29:M29,U29)</f>
        <v>889</v>
      </c>
      <c r="Y29" s="72">
        <v>0</v>
      </c>
      <c r="Z29" s="72"/>
      <c r="AA29" s="72">
        <f>SUM(W29:Y29)</f>
        <v>889</v>
      </c>
    </row>
    <row r="30" spans="1:27" ht="21.95" customHeight="1" thickBot="1">
      <c r="A30" s="75" t="s">
        <v>233</v>
      </c>
      <c r="C30" s="76">
        <f>SUM(C23,C26:C29)</f>
        <v>416626</v>
      </c>
      <c r="D30" s="70"/>
      <c r="E30" s="76">
        <f>SUM(E23,E26:E29)</f>
        <v>6300706</v>
      </c>
      <c r="F30" s="70"/>
      <c r="G30" s="76">
        <f>SUM(G23,G26:G29)</f>
        <v>3000000</v>
      </c>
      <c r="H30" s="70"/>
      <c r="I30" s="76">
        <f>SUM(I23,I26:I29)</f>
        <v>35770</v>
      </c>
      <c r="J30" s="70"/>
      <c r="K30" s="76">
        <f>SUM(K23,K26:K29)</f>
        <v>52078</v>
      </c>
      <c r="L30" s="70"/>
      <c r="M30" s="76">
        <f>SUM(M23,M26:M29)</f>
        <v>1174168</v>
      </c>
      <c r="N30" s="70"/>
      <c r="O30" s="76">
        <f>SUM(O23,O26:O29)</f>
        <v>-362</v>
      </c>
      <c r="P30" s="70"/>
      <c r="Q30" s="76">
        <f>SUM(Q23,Q26:Q29)</f>
        <v>-13271</v>
      </c>
      <c r="R30" s="70"/>
      <c r="S30" s="76">
        <f>SUM(S23,S26:S29)</f>
        <v>-20601</v>
      </c>
      <c r="T30" s="70"/>
      <c r="U30" s="76">
        <f>SUM(U23,U26:U29)</f>
        <v>-34234</v>
      </c>
      <c r="V30" s="70"/>
      <c r="W30" s="76">
        <f>SUM(W23,W26:W29)</f>
        <v>10945114</v>
      </c>
      <c r="Y30" s="76">
        <f>SUM(Y23,Y26:Y29)</f>
        <v>457425</v>
      </c>
      <c r="Z30" s="72"/>
      <c r="AA30" s="76">
        <f>SUM(AA23,AA26:AA29)</f>
        <v>11402539</v>
      </c>
    </row>
    <row r="31" spans="1:27" ht="21.95" customHeight="1" thickTop="1">
      <c r="A31" s="75"/>
      <c r="C31" s="70">
        <f>SUM(C30-BS!D93)</f>
        <v>0</v>
      </c>
      <c r="D31" s="70"/>
      <c r="E31" s="70">
        <f>SUM(E30-BS!D94)</f>
        <v>0</v>
      </c>
      <c r="F31" s="70"/>
      <c r="G31" s="70">
        <f>SUM(G30-BS!D95)</f>
        <v>0</v>
      </c>
      <c r="H31" s="70"/>
      <c r="I31" s="70">
        <f>SUM(I30)-BS!D96</f>
        <v>0</v>
      </c>
      <c r="J31" s="70"/>
      <c r="K31" s="70">
        <f>SUM(K30-BS!D98)</f>
        <v>0</v>
      </c>
      <c r="L31" s="70"/>
      <c r="M31" s="70">
        <f>SUM(M30-BS!D99)</f>
        <v>0</v>
      </c>
      <c r="N31" s="70"/>
      <c r="O31" s="70"/>
      <c r="P31" s="70"/>
      <c r="Q31" s="70"/>
      <c r="R31" s="70"/>
      <c r="S31" s="70"/>
      <c r="T31" s="70"/>
      <c r="U31" s="72">
        <f>SUM(U30-BS!D100)</f>
        <v>0</v>
      </c>
      <c r="V31" s="70"/>
      <c r="W31" s="70">
        <f>W30-BS!D101</f>
        <v>0</v>
      </c>
      <c r="Y31" s="72">
        <f>SUM(Y30-BS!D102)</f>
        <v>0</v>
      </c>
      <c r="Z31" s="72"/>
      <c r="AA31" s="100">
        <f>SUM(AA30-BS!D103)</f>
        <v>0</v>
      </c>
    </row>
    <row r="32" spans="1:27" ht="21.95" customHeight="1"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</row>
    <row r="33" spans="1:19" ht="21.95" customHeight="1">
      <c r="A33" s="29" t="s">
        <v>230</v>
      </c>
    </row>
    <row r="36" spans="1:19" ht="21.95" customHeight="1">
      <c r="Q36" s="70"/>
      <c r="R36" s="70"/>
      <c r="S36" s="70"/>
    </row>
  </sheetData>
  <mergeCells count="4">
    <mergeCell ref="O7:U7"/>
    <mergeCell ref="C6:AA6"/>
    <mergeCell ref="K10:M10"/>
    <mergeCell ref="O8:Q8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42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9"/>
  <sheetViews>
    <sheetView showGridLines="0" view="pageBreakPreview" zoomScaleNormal="60" zoomScaleSheetLayoutView="100" workbookViewId="0">
      <selection activeCell="A15" sqref="A15"/>
    </sheetView>
  </sheetViews>
  <sheetFormatPr defaultColWidth="10.5703125" defaultRowHeight="21.95" customHeight="1"/>
  <cols>
    <col min="1" max="1" width="43.5703125" style="5" customWidth="1"/>
    <col min="2" max="2" width="1.85546875" style="5" customWidth="1"/>
    <col min="3" max="3" width="22.28515625" style="5" customWidth="1"/>
    <col min="4" max="4" width="1.85546875" style="5" customWidth="1"/>
    <col min="5" max="5" width="22.28515625" style="5" customWidth="1"/>
    <col min="6" max="6" width="1.85546875" style="5" customWidth="1"/>
    <col min="7" max="7" width="22.28515625" style="9" customWidth="1"/>
    <col min="8" max="8" width="1.7109375" style="9" customWidth="1"/>
    <col min="9" max="9" width="22.28515625" style="9" customWidth="1"/>
    <col min="10" max="10" width="1.85546875" style="5" customWidth="1"/>
    <col min="11" max="11" width="22.28515625" style="5" customWidth="1"/>
    <col min="12" max="12" width="1.85546875" style="5" customWidth="1"/>
    <col min="13" max="13" width="22.28515625" style="9" customWidth="1"/>
    <col min="14" max="14" width="1.42578125" style="9" customWidth="1"/>
    <col min="15" max="15" width="22.28515625" style="9" customWidth="1"/>
    <col min="16" max="16" width="1.85546875" style="5" customWidth="1"/>
    <col min="17" max="17" width="10.5703125" style="5" customWidth="1"/>
    <col min="18" max="18" width="16.42578125" style="5" customWidth="1"/>
    <col min="19" max="16384" width="10.5703125" style="5"/>
  </cols>
  <sheetData>
    <row r="1" spans="1:18" s="77" customFormat="1" ht="21.95" customHeight="1">
      <c r="B1" s="78"/>
      <c r="C1" s="78"/>
      <c r="D1" s="78"/>
      <c r="E1" s="78"/>
      <c r="F1" s="78"/>
      <c r="G1" s="79"/>
      <c r="H1" s="79"/>
      <c r="I1" s="79"/>
      <c r="J1" s="78"/>
      <c r="K1" s="78"/>
      <c r="L1" s="78"/>
      <c r="M1" s="78"/>
      <c r="N1" s="78"/>
      <c r="O1" s="79" t="s">
        <v>69</v>
      </c>
      <c r="P1" s="78"/>
      <c r="Q1" s="78"/>
      <c r="R1" s="78"/>
    </row>
    <row r="2" spans="1:18" s="6" customFormat="1" ht="21.95" customHeight="1">
      <c r="A2" s="2" t="s">
        <v>86</v>
      </c>
      <c r="B2" s="2"/>
      <c r="C2" s="3"/>
      <c r="D2" s="3"/>
      <c r="E2" s="3"/>
      <c r="F2" s="3"/>
      <c r="G2" s="4"/>
      <c r="H2" s="4"/>
      <c r="I2" s="4"/>
      <c r="J2" s="3"/>
      <c r="K2" s="3"/>
      <c r="L2" s="3"/>
      <c r="M2" s="4"/>
      <c r="N2" s="4"/>
      <c r="O2" s="4"/>
    </row>
    <row r="3" spans="1:18" s="6" customFormat="1" ht="21.95" customHeight="1">
      <c r="A3" s="2" t="s">
        <v>216</v>
      </c>
      <c r="B3" s="2"/>
      <c r="C3" s="3"/>
      <c r="D3" s="3"/>
      <c r="E3" s="3"/>
      <c r="F3" s="3"/>
      <c r="G3" s="4"/>
      <c r="H3" s="4"/>
      <c r="I3" s="4"/>
      <c r="J3" s="3"/>
      <c r="K3" s="3"/>
      <c r="L3" s="3"/>
      <c r="M3" s="4"/>
      <c r="N3" s="4"/>
      <c r="O3" s="4"/>
    </row>
    <row r="4" spans="1:18" s="6" customFormat="1" ht="21.95" customHeight="1">
      <c r="A4" s="2" t="s">
        <v>234</v>
      </c>
      <c r="B4" s="2"/>
      <c r="C4" s="3"/>
      <c r="D4" s="3"/>
      <c r="E4" s="3"/>
      <c r="F4" s="3"/>
      <c r="G4" s="4"/>
      <c r="H4" s="4"/>
      <c r="I4" s="4"/>
      <c r="J4" s="3"/>
      <c r="K4" s="3"/>
      <c r="L4" s="3"/>
      <c r="M4" s="4"/>
      <c r="N4" s="4"/>
      <c r="O4" s="4"/>
    </row>
    <row r="5" spans="1:18" s="6" customFormat="1" ht="21.95" customHeight="1">
      <c r="A5" s="3"/>
      <c r="B5" s="3"/>
      <c r="C5" s="3"/>
      <c r="D5" s="3"/>
      <c r="E5" s="3"/>
      <c r="F5" s="3"/>
      <c r="G5" s="40"/>
      <c r="H5" s="40"/>
      <c r="I5" s="40"/>
      <c r="J5" s="3"/>
      <c r="K5" s="3"/>
      <c r="L5" s="3"/>
      <c r="M5" s="4"/>
      <c r="N5" s="4"/>
      <c r="O5" s="40" t="s">
        <v>64</v>
      </c>
    </row>
    <row r="6" spans="1:18" s="6" customFormat="1" ht="21.95" customHeight="1">
      <c r="A6" s="3"/>
      <c r="B6" s="3"/>
      <c r="C6" s="105" t="s">
        <v>36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8" ht="21.95" customHeight="1">
      <c r="C7" s="80" t="s">
        <v>17</v>
      </c>
      <c r="D7" s="80"/>
      <c r="E7" s="80"/>
      <c r="F7" s="80"/>
      <c r="G7" s="81"/>
      <c r="H7" s="81"/>
      <c r="I7" s="81"/>
      <c r="J7" s="80"/>
      <c r="K7" s="82"/>
      <c r="L7" s="82" t="s">
        <v>99</v>
      </c>
      <c r="M7" s="82"/>
      <c r="N7" s="80"/>
      <c r="O7" s="81"/>
    </row>
    <row r="8" spans="1:18" ht="21.95" customHeight="1">
      <c r="C8" s="7" t="s">
        <v>33</v>
      </c>
      <c r="D8" s="80"/>
      <c r="E8" s="80"/>
      <c r="F8" s="80"/>
      <c r="G8" s="81" t="s">
        <v>105</v>
      </c>
      <c r="H8" s="81"/>
      <c r="I8" s="81" t="s">
        <v>192</v>
      </c>
      <c r="J8" s="80"/>
      <c r="K8" s="83" t="s">
        <v>31</v>
      </c>
      <c r="L8" s="83"/>
      <c r="M8" s="83"/>
      <c r="N8" s="80"/>
      <c r="O8" s="81" t="s">
        <v>95</v>
      </c>
    </row>
    <row r="9" spans="1:18" ht="21.95" customHeight="1">
      <c r="C9" s="82" t="s">
        <v>34</v>
      </c>
      <c r="D9" s="80"/>
      <c r="E9" s="84" t="s">
        <v>165</v>
      </c>
      <c r="F9" s="80"/>
      <c r="G9" s="85" t="s">
        <v>106</v>
      </c>
      <c r="H9" s="81"/>
      <c r="I9" s="85" t="s">
        <v>193</v>
      </c>
      <c r="J9" s="80"/>
      <c r="K9" s="82" t="s">
        <v>32</v>
      </c>
      <c r="L9" s="80"/>
      <c r="M9" s="84" t="s">
        <v>28</v>
      </c>
      <c r="N9" s="86"/>
      <c r="O9" s="85" t="s">
        <v>2</v>
      </c>
    </row>
    <row r="10" spans="1:18" ht="21.95" customHeight="1">
      <c r="A10" s="87" t="s">
        <v>206</v>
      </c>
      <c r="B10" s="87"/>
      <c r="C10" s="22">
        <v>416626</v>
      </c>
      <c r="D10" s="22"/>
      <c r="E10" s="22">
        <v>6300706</v>
      </c>
      <c r="F10" s="22"/>
      <c r="G10" s="88">
        <v>3000000</v>
      </c>
      <c r="H10" s="22"/>
      <c r="I10" s="22">
        <v>29499</v>
      </c>
      <c r="J10" s="22"/>
      <c r="K10" s="22">
        <v>52078</v>
      </c>
      <c r="L10" s="22"/>
      <c r="M10" s="22">
        <v>2871875</v>
      </c>
      <c r="N10" s="22"/>
      <c r="O10" s="88">
        <f>SUM(C10:M10)</f>
        <v>12670784</v>
      </c>
    </row>
    <row r="11" spans="1:18" ht="21.95" customHeight="1">
      <c r="A11" s="89" t="s">
        <v>177</v>
      </c>
      <c r="B11" s="87"/>
      <c r="C11" s="22">
        <v>0</v>
      </c>
      <c r="D11" s="22"/>
      <c r="E11" s="22">
        <v>0</v>
      </c>
      <c r="F11" s="22"/>
      <c r="G11" s="22">
        <v>0</v>
      </c>
      <c r="H11" s="22"/>
      <c r="I11" s="22">
        <v>0</v>
      </c>
      <c r="J11" s="22"/>
      <c r="K11" s="22">
        <v>0</v>
      </c>
      <c r="L11" s="22"/>
      <c r="M11" s="22">
        <f>SUM(PL!J33)</f>
        <v>-346344</v>
      </c>
      <c r="N11" s="22"/>
      <c r="O11" s="22">
        <f>SUM(C11:M11)</f>
        <v>-346344</v>
      </c>
    </row>
    <row r="12" spans="1:18" ht="21.95" customHeight="1">
      <c r="A12" s="89" t="s">
        <v>111</v>
      </c>
      <c r="B12" s="87"/>
      <c r="C12" s="36">
        <v>0</v>
      </c>
      <c r="D12" s="22"/>
      <c r="E12" s="36">
        <v>0</v>
      </c>
      <c r="F12" s="22"/>
      <c r="G12" s="36">
        <v>0</v>
      </c>
      <c r="H12" s="22"/>
      <c r="I12" s="36">
        <v>0</v>
      </c>
      <c r="J12" s="22"/>
      <c r="K12" s="36">
        <v>0</v>
      </c>
      <c r="L12" s="22"/>
      <c r="M12" s="36">
        <v>0</v>
      </c>
      <c r="N12" s="22"/>
      <c r="O12" s="36">
        <f>SUM(C12:M12)</f>
        <v>0</v>
      </c>
    </row>
    <row r="13" spans="1:18" ht="21.95" customHeight="1">
      <c r="A13" s="89" t="s">
        <v>70</v>
      </c>
      <c r="B13" s="90"/>
      <c r="C13" s="91">
        <f>SUM(C11:C12)</f>
        <v>0</v>
      </c>
      <c r="D13" s="22"/>
      <c r="E13" s="91">
        <f>SUM(E11:E12)</f>
        <v>0</v>
      </c>
      <c r="F13" s="22"/>
      <c r="G13" s="22">
        <f>SUM(G11)</f>
        <v>0</v>
      </c>
      <c r="H13" s="22"/>
      <c r="I13" s="22">
        <f>SUM(I11)</f>
        <v>0</v>
      </c>
      <c r="J13" s="22"/>
      <c r="K13" s="91">
        <f>SUM(K11:K12)</f>
        <v>0</v>
      </c>
      <c r="L13" s="22"/>
      <c r="M13" s="91">
        <f>SUM(M11:M12)</f>
        <v>-346344</v>
      </c>
      <c r="N13" s="91"/>
      <c r="O13" s="91">
        <f>SUM(O11:O12)</f>
        <v>-346344</v>
      </c>
    </row>
    <row r="14" spans="1:18" ht="21.95" customHeight="1">
      <c r="A14" s="89" t="s">
        <v>135</v>
      </c>
      <c r="B14" s="90"/>
      <c r="C14" s="91"/>
      <c r="D14" s="22"/>
      <c r="E14" s="91"/>
      <c r="F14" s="22"/>
      <c r="G14" s="22"/>
      <c r="H14" s="22"/>
      <c r="I14" s="22"/>
      <c r="J14" s="22"/>
      <c r="K14" s="91"/>
      <c r="L14" s="22"/>
      <c r="M14" s="91"/>
      <c r="N14" s="91"/>
      <c r="O14" s="91"/>
    </row>
    <row r="15" spans="1:18" ht="21.95" customHeight="1">
      <c r="A15" s="89" t="s">
        <v>247</v>
      </c>
      <c r="B15" s="90"/>
      <c r="C15" s="91">
        <v>0</v>
      </c>
      <c r="D15" s="22"/>
      <c r="E15" s="91">
        <v>0</v>
      </c>
      <c r="F15" s="22"/>
      <c r="G15" s="22">
        <v>0</v>
      </c>
      <c r="H15" s="22"/>
      <c r="I15" s="22">
        <v>0</v>
      </c>
      <c r="J15" s="22"/>
      <c r="K15" s="91">
        <v>0</v>
      </c>
      <c r="L15" s="22"/>
      <c r="M15" s="91">
        <v>-90526</v>
      </c>
      <c r="N15" s="91"/>
      <c r="O15" s="22">
        <f>SUM(C15:M15)</f>
        <v>-90526</v>
      </c>
    </row>
    <row r="16" spans="1:18" ht="21.95" customHeight="1">
      <c r="A16" s="89" t="s">
        <v>248</v>
      </c>
      <c r="B16" s="90"/>
      <c r="C16" s="91">
        <v>0</v>
      </c>
      <c r="D16" s="22"/>
      <c r="E16" s="91">
        <v>0</v>
      </c>
      <c r="F16" s="22"/>
      <c r="G16" s="22">
        <v>0</v>
      </c>
      <c r="H16" s="22"/>
      <c r="I16" s="22">
        <v>2229</v>
      </c>
      <c r="J16" s="22"/>
      <c r="K16" s="91">
        <v>0</v>
      </c>
      <c r="L16" s="22"/>
      <c r="M16" s="92">
        <v>0</v>
      </c>
      <c r="N16" s="91"/>
      <c r="O16" s="22">
        <f>SUM(C16:M16)</f>
        <v>2229</v>
      </c>
    </row>
    <row r="17" spans="1:15" ht="21.95" customHeight="1" thickBot="1">
      <c r="A17" s="87" t="s">
        <v>240</v>
      </c>
      <c r="B17" s="87"/>
      <c r="C17" s="93">
        <f>SUM(C10,C13:C16)</f>
        <v>416626</v>
      </c>
      <c r="D17" s="22"/>
      <c r="E17" s="93">
        <f>SUM(E10,E13:E16)</f>
        <v>6300706</v>
      </c>
      <c r="F17" s="22"/>
      <c r="G17" s="93">
        <f>SUM(G10,G13:G16)</f>
        <v>3000000</v>
      </c>
      <c r="H17" s="91"/>
      <c r="I17" s="93">
        <f>SUM(I10,I13:I16)</f>
        <v>31728</v>
      </c>
      <c r="J17" s="22"/>
      <c r="K17" s="93">
        <f>SUM(K10,K13:K16)</f>
        <v>52078</v>
      </c>
      <c r="L17" s="22"/>
      <c r="M17" s="93">
        <f>SUM(M10,M13:M16)</f>
        <v>2435005</v>
      </c>
      <c r="N17" s="91"/>
      <c r="O17" s="93">
        <f>SUM(O10,O13:O16)</f>
        <v>12236143</v>
      </c>
    </row>
    <row r="18" spans="1:15" ht="21.95" customHeight="1" thickTop="1">
      <c r="A18" s="87"/>
      <c r="B18" s="87"/>
      <c r="C18" s="91"/>
      <c r="D18" s="22"/>
      <c r="E18" s="91"/>
      <c r="F18" s="22"/>
      <c r="G18" s="91"/>
      <c r="H18" s="91"/>
      <c r="I18" s="91"/>
      <c r="J18" s="22"/>
      <c r="K18" s="91"/>
      <c r="L18" s="22"/>
      <c r="M18" s="91"/>
      <c r="N18" s="91"/>
      <c r="O18" s="91"/>
    </row>
    <row r="19" spans="1:15" ht="21.95" customHeight="1">
      <c r="A19" s="87" t="s">
        <v>241</v>
      </c>
      <c r="B19" s="87"/>
      <c r="C19" s="91">
        <v>416626</v>
      </c>
      <c r="D19" s="22"/>
      <c r="E19" s="91">
        <v>6300706</v>
      </c>
      <c r="F19" s="22"/>
      <c r="G19" s="91">
        <v>3000000</v>
      </c>
      <c r="H19" s="91"/>
      <c r="I19" s="91">
        <v>34881</v>
      </c>
      <c r="J19" s="22"/>
      <c r="K19" s="91">
        <v>52078</v>
      </c>
      <c r="L19" s="22"/>
      <c r="M19" s="91">
        <v>1909253</v>
      </c>
      <c r="N19" s="91"/>
      <c r="O19" s="22">
        <f>SUM(C19:M19)</f>
        <v>11713544</v>
      </c>
    </row>
    <row r="20" spans="1:15" ht="21.95" customHeight="1">
      <c r="A20" s="89" t="s">
        <v>177</v>
      </c>
      <c r="B20" s="87"/>
      <c r="C20" s="22">
        <v>0</v>
      </c>
      <c r="D20" s="22"/>
      <c r="E20" s="22">
        <v>0</v>
      </c>
      <c r="F20" s="22"/>
      <c r="G20" s="22">
        <v>0</v>
      </c>
      <c r="H20" s="22"/>
      <c r="I20" s="22">
        <v>0</v>
      </c>
      <c r="J20" s="22"/>
      <c r="K20" s="22">
        <v>0</v>
      </c>
      <c r="L20" s="22"/>
      <c r="M20" s="22">
        <f>PL!H53</f>
        <v>-15628</v>
      </c>
      <c r="N20" s="22"/>
      <c r="O20" s="22">
        <f>SUM(C20:M20)</f>
        <v>-15628</v>
      </c>
    </row>
    <row r="21" spans="1:15" ht="21.95" customHeight="1">
      <c r="A21" s="89" t="s">
        <v>111</v>
      </c>
      <c r="B21" s="87"/>
      <c r="C21" s="36">
        <v>0</v>
      </c>
      <c r="D21" s="22"/>
      <c r="E21" s="36">
        <v>0</v>
      </c>
      <c r="F21" s="22"/>
      <c r="G21" s="36">
        <v>0</v>
      </c>
      <c r="H21" s="22"/>
      <c r="I21" s="36">
        <v>0</v>
      </c>
      <c r="J21" s="22"/>
      <c r="K21" s="36">
        <v>0</v>
      </c>
      <c r="L21" s="22"/>
      <c r="M21" s="36">
        <v>0</v>
      </c>
      <c r="N21" s="22"/>
      <c r="O21" s="36">
        <f>SUM(C21:M21)</f>
        <v>0</v>
      </c>
    </row>
    <row r="22" spans="1:15" ht="21.95" customHeight="1">
      <c r="A22" s="89" t="s">
        <v>70</v>
      </c>
      <c r="B22" s="90"/>
      <c r="C22" s="91">
        <f>SUM(C20:C21)</f>
        <v>0</v>
      </c>
      <c r="D22" s="22"/>
      <c r="E22" s="91">
        <f>SUM(E20:E21)</f>
        <v>0</v>
      </c>
      <c r="F22" s="22"/>
      <c r="G22" s="91">
        <f>SUM(G20:G21)</f>
        <v>0</v>
      </c>
      <c r="H22" s="91"/>
      <c r="I22" s="91">
        <f>SUM(I20:I21)</f>
        <v>0</v>
      </c>
      <c r="J22" s="22"/>
      <c r="K22" s="91">
        <f>SUM(K20:K21)</f>
        <v>0</v>
      </c>
      <c r="L22" s="22"/>
      <c r="M22" s="91">
        <f>SUM(M20:M21)</f>
        <v>-15628</v>
      </c>
      <c r="N22" s="91"/>
      <c r="O22" s="91">
        <f>SUM(O20:O21)</f>
        <v>-15628</v>
      </c>
    </row>
    <row r="23" spans="1:15" ht="21.95" customHeight="1">
      <c r="A23" s="89" t="s">
        <v>135</v>
      </c>
      <c r="B23" s="90"/>
      <c r="C23" s="91"/>
      <c r="D23" s="22"/>
      <c r="E23" s="91"/>
      <c r="F23" s="22"/>
      <c r="G23" s="22"/>
      <c r="H23" s="22"/>
      <c r="I23" s="22"/>
      <c r="J23" s="22"/>
      <c r="K23" s="91"/>
      <c r="L23" s="22"/>
      <c r="M23" s="91"/>
      <c r="N23" s="91"/>
      <c r="O23" s="22"/>
    </row>
    <row r="24" spans="1:15" ht="21.95" customHeight="1">
      <c r="A24" s="89" t="s">
        <v>247</v>
      </c>
      <c r="B24" s="90"/>
      <c r="C24" s="91">
        <v>0</v>
      </c>
      <c r="D24" s="22"/>
      <c r="E24" s="91">
        <v>0</v>
      </c>
      <c r="F24" s="22"/>
      <c r="G24" s="22">
        <v>0</v>
      </c>
      <c r="H24" s="22"/>
      <c r="I24" s="22">
        <v>0</v>
      </c>
      <c r="J24" s="22"/>
      <c r="K24" s="91">
        <v>0</v>
      </c>
      <c r="L24" s="22"/>
      <c r="M24" s="92">
        <v>-69866</v>
      </c>
      <c r="N24" s="91"/>
      <c r="O24" s="22">
        <f>SUM(C24:M24)</f>
        <v>-69866</v>
      </c>
    </row>
    <row r="25" spans="1:15" ht="21.95" customHeight="1">
      <c r="A25" s="89" t="s">
        <v>248</v>
      </c>
      <c r="B25" s="90"/>
      <c r="C25" s="91">
        <v>0</v>
      </c>
      <c r="D25" s="22"/>
      <c r="E25" s="91">
        <v>0</v>
      </c>
      <c r="F25" s="22"/>
      <c r="G25" s="22">
        <v>0</v>
      </c>
      <c r="H25" s="22"/>
      <c r="I25" s="22">
        <f>BS!D96-BS!F96</f>
        <v>889</v>
      </c>
      <c r="J25" s="22"/>
      <c r="K25" s="91">
        <v>0</v>
      </c>
      <c r="L25" s="22"/>
      <c r="M25" s="92">
        <v>0</v>
      </c>
      <c r="N25" s="91"/>
      <c r="O25" s="22">
        <f>SUM(C25:M25)</f>
        <v>889</v>
      </c>
    </row>
    <row r="26" spans="1:15" ht="21.95" customHeight="1" thickBot="1">
      <c r="A26" s="87" t="s">
        <v>233</v>
      </c>
      <c r="B26" s="87"/>
      <c r="C26" s="93">
        <f>SUM(C19,C22:C25)</f>
        <v>416626</v>
      </c>
      <c r="D26" s="22"/>
      <c r="E26" s="93">
        <f>SUM(E19,E22:E25)</f>
        <v>6300706</v>
      </c>
      <c r="F26" s="22"/>
      <c r="G26" s="93">
        <f>SUM(G19,G22:G25)</f>
        <v>3000000</v>
      </c>
      <c r="H26" s="91"/>
      <c r="I26" s="93">
        <f>SUM(I19,I22:I25)</f>
        <v>35770</v>
      </c>
      <c r="J26" s="22"/>
      <c r="K26" s="93">
        <f>SUM(K19,K22:K25)</f>
        <v>52078</v>
      </c>
      <c r="L26" s="22"/>
      <c r="M26" s="93">
        <f>SUM(M19,M22:M25)</f>
        <v>1823759</v>
      </c>
      <c r="N26" s="91"/>
      <c r="O26" s="93">
        <f>SUM(O19,O22:O25)</f>
        <v>11628939</v>
      </c>
    </row>
    <row r="27" spans="1:15" ht="21.95" customHeight="1" thickTop="1">
      <c r="A27" s="87"/>
      <c r="B27" s="87"/>
      <c r="C27" s="22">
        <f>C26-BS!H93</f>
        <v>0</v>
      </c>
      <c r="D27" s="22"/>
      <c r="E27" s="22">
        <f>E26-BS!H94</f>
        <v>0</v>
      </c>
      <c r="F27" s="22"/>
      <c r="G27" s="22">
        <f>G26-BS!H95</f>
        <v>0</v>
      </c>
      <c r="H27" s="22"/>
      <c r="I27" s="22">
        <f>SUM(I26)-BS!H96</f>
        <v>0</v>
      </c>
      <c r="J27" s="22"/>
      <c r="K27" s="22">
        <f>K26-BS!H98</f>
        <v>0</v>
      </c>
      <c r="L27" s="22"/>
      <c r="M27" s="22">
        <f>M26-BS!H99</f>
        <v>0</v>
      </c>
      <c r="N27" s="22"/>
      <c r="O27" s="22">
        <f>O26-BS!H103</f>
        <v>0</v>
      </c>
    </row>
    <row r="28" spans="1:15" ht="21.95" customHeight="1"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21.95" customHeight="1">
      <c r="A29" s="29" t="s">
        <v>230</v>
      </c>
    </row>
  </sheetData>
  <mergeCells count="1">
    <mergeCell ref="C6:O6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66" fitToHeight="0" orientation="landscape" r:id="rId1"/>
  <headerFooter alignWithMargins="0"/>
  <rowBreaks count="1" manualBreakCount="1">
    <brk id="2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4BE5-9B57-451F-B15D-38446AB18572}">
  <dimension ref="A1:I119"/>
  <sheetViews>
    <sheetView showGridLines="0" tabSelected="1" view="pageBreakPreview" topLeftCell="A91" zoomScale="80" zoomScaleNormal="58" zoomScaleSheetLayoutView="80" workbookViewId="0">
      <selection activeCell="G25" sqref="G25"/>
    </sheetView>
  </sheetViews>
  <sheetFormatPr defaultColWidth="10.5703125" defaultRowHeight="23.25" customHeight="1"/>
  <cols>
    <col min="1" max="1" width="61.140625" style="5" customWidth="1"/>
    <col min="2" max="2" width="1.85546875" style="5" customWidth="1"/>
    <col min="3" max="3" width="15.85546875" style="5" customWidth="1"/>
    <col min="4" max="4" width="1.85546875" style="5" customWidth="1"/>
    <col min="5" max="5" width="15.85546875" style="5" customWidth="1"/>
    <col min="6" max="6" width="1.85546875" style="5" customWidth="1"/>
    <col min="7" max="7" width="15.85546875" style="9" customWidth="1"/>
    <col min="8" max="8" width="1.85546875" style="9" customWidth="1"/>
    <col min="9" max="9" width="15.85546875" style="9" customWidth="1"/>
    <col min="10" max="16384" width="10.5703125" style="5"/>
  </cols>
  <sheetData>
    <row r="1" spans="1:9" ht="23.25" customHeight="1">
      <c r="A1" s="7"/>
      <c r="B1" s="19"/>
      <c r="C1" s="19"/>
      <c r="D1" s="19"/>
      <c r="E1" s="19"/>
      <c r="F1" s="19"/>
      <c r="G1" s="4"/>
      <c r="H1" s="4"/>
      <c r="I1" s="40" t="s">
        <v>69</v>
      </c>
    </row>
    <row r="2" spans="1:9" s="9" customFormat="1" ht="23.25" customHeight="1">
      <c r="A2" s="2" t="s">
        <v>86</v>
      </c>
      <c r="B2" s="4"/>
      <c r="C2" s="4"/>
      <c r="D2" s="4"/>
      <c r="E2" s="4"/>
      <c r="F2" s="4"/>
      <c r="G2" s="4"/>
      <c r="H2" s="4"/>
      <c r="I2" s="4"/>
    </row>
    <row r="3" spans="1:9" s="9" customFormat="1" ht="23.25" customHeight="1">
      <c r="A3" s="24" t="s">
        <v>37</v>
      </c>
      <c r="B3" s="4"/>
      <c r="C3" s="4"/>
      <c r="D3" s="4"/>
      <c r="E3" s="4"/>
      <c r="F3" s="4"/>
      <c r="G3" s="4"/>
      <c r="H3" s="4"/>
      <c r="I3" s="4"/>
    </row>
    <row r="4" spans="1:9" s="9" customFormat="1" ht="23.25" customHeight="1">
      <c r="A4" s="24" t="s">
        <v>234</v>
      </c>
      <c r="B4" s="4"/>
      <c r="C4" s="4"/>
      <c r="D4" s="4"/>
      <c r="E4" s="4"/>
      <c r="F4" s="4"/>
      <c r="G4" s="4"/>
      <c r="H4" s="4"/>
      <c r="I4" s="4"/>
    </row>
    <row r="5" spans="1:9" s="9" customFormat="1" ht="23.25" customHeight="1">
      <c r="B5" s="10"/>
      <c r="C5" s="10"/>
      <c r="D5" s="10"/>
      <c r="E5" s="10"/>
      <c r="I5" s="40" t="s">
        <v>64</v>
      </c>
    </row>
    <row r="6" spans="1:9" s="49" customFormat="1" ht="23.25" customHeight="1">
      <c r="B6" s="95"/>
      <c r="C6" s="105" t="s">
        <v>35</v>
      </c>
      <c r="D6" s="105"/>
      <c r="E6" s="105"/>
      <c r="F6" s="41"/>
      <c r="G6" s="107" t="s">
        <v>36</v>
      </c>
      <c r="H6" s="107"/>
      <c r="I6" s="107"/>
    </row>
    <row r="7" spans="1:9" s="9" customFormat="1" ht="23.25" customHeight="1">
      <c r="B7" s="16"/>
      <c r="C7" s="42" t="s">
        <v>239</v>
      </c>
      <c r="D7" s="43"/>
      <c r="E7" s="42" t="s">
        <v>205</v>
      </c>
      <c r="F7" s="16"/>
      <c r="G7" s="42" t="s">
        <v>239</v>
      </c>
      <c r="H7" s="43"/>
      <c r="I7" s="42" t="s">
        <v>205</v>
      </c>
    </row>
    <row r="8" spans="1:9" s="9" customFormat="1" ht="23.25" customHeight="1">
      <c r="A8" s="49" t="s">
        <v>38</v>
      </c>
      <c r="F8" s="96"/>
      <c r="G8" s="96"/>
      <c r="I8" s="96"/>
    </row>
    <row r="9" spans="1:9" s="9" customFormat="1" ht="23.25" customHeight="1">
      <c r="A9" s="9" t="s">
        <v>208</v>
      </c>
      <c r="C9" s="22">
        <f>SUM(PL!D31)</f>
        <v>-242545</v>
      </c>
      <c r="D9" s="22"/>
      <c r="E9" s="22">
        <f>SUM(PL!F31)</f>
        <v>252348</v>
      </c>
      <c r="F9" s="22"/>
      <c r="G9" s="22">
        <f>SUM(PL!H31)</f>
        <v>-1563</v>
      </c>
      <c r="H9" s="22"/>
      <c r="I9" s="22">
        <f>SUM(PL!J31)</f>
        <v>-335746</v>
      </c>
    </row>
    <row r="10" spans="1:9" s="9" customFormat="1" ht="23.25" customHeight="1">
      <c r="A10" s="9" t="s">
        <v>220</v>
      </c>
      <c r="C10" s="22"/>
      <c r="D10" s="22"/>
      <c r="E10" s="22"/>
      <c r="F10" s="22"/>
      <c r="G10" s="1"/>
      <c r="H10" s="22"/>
      <c r="I10" s="22"/>
    </row>
    <row r="11" spans="1:9" s="9" customFormat="1" ht="23.25" customHeight="1">
      <c r="A11" s="9" t="s">
        <v>114</v>
      </c>
      <c r="C11" s="22"/>
      <c r="D11" s="22"/>
      <c r="E11" s="22"/>
      <c r="F11" s="22"/>
      <c r="G11" s="1"/>
      <c r="H11" s="22"/>
      <c r="I11" s="22"/>
    </row>
    <row r="12" spans="1:9" s="9" customFormat="1" ht="23.25" customHeight="1">
      <c r="A12" s="9" t="s">
        <v>59</v>
      </c>
      <c r="C12" s="22">
        <v>492356</v>
      </c>
      <c r="D12" s="22"/>
      <c r="E12" s="22">
        <v>1429179</v>
      </c>
      <c r="F12" s="22"/>
      <c r="G12" s="22">
        <v>250113</v>
      </c>
      <c r="H12" s="22"/>
      <c r="I12" s="22">
        <v>440420</v>
      </c>
    </row>
    <row r="13" spans="1:9" s="9" customFormat="1" ht="23.25" customHeight="1">
      <c r="A13" s="9" t="s">
        <v>146</v>
      </c>
      <c r="C13" s="22">
        <v>16269</v>
      </c>
      <c r="D13" s="22"/>
      <c r="E13" s="22">
        <v>46840</v>
      </c>
      <c r="F13" s="22"/>
      <c r="G13" s="1">
        <v>176</v>
      </c>
      <c r="H13" s="22"/>
      <c r="I13" s="22">
        <v>140</v>
      </c>
    </row>
    <row r="14" spans="1:9" s="9" customFormat="1" ht="23.25" customHeight="1">
      <c r="A14" s="9" t="s">
        <v>39</v>
      </c>
      <c r="C14" s="32">
        <v>42255</v>
      </c>
      <c r="D14" s="32"/>
      <c r="E14" s="32">
        <v>50149</v>
      </c>
      <c r="F14" s="32"/>
      <c r="G14" s="101">
        <v>31650</v>
      </c>
      <c r="H14" s="32"/>
      <c r="I14" s="32">
        <v>39636</v>
      </c>
    </row>
    <row r="15" spans="1:9" s="9" customFormat="1" ht="23.25" customHeight="1">
      <c r="A15" s="9" t="s">
        <v>245</v>
      </c>
      <c r="C15" s="22">
        <v>9171</v>
      </c>
      <c r="D15" s="22"/>
      <c r="E15" s="22">
        <v>-956</v>
      </c>
      <c r="F15" s="22"/>
      <c r="G15" s="1">
        <v>-1066</v>
      </c>
      <c r="H15" s="22"/>
      <c r="I15" s="22">
        <v>1209</v>
      </c>
    </row>
    <row r="16" spans="1:9" s="9" customFormat="1" ht="23.25" customHeight="1">
      <c r="A16" s="9" t="s">
        <v>227</v>
      </c>
      <c r="C16" s="22">
        <v>7</v>
      </c>
      <c r="D16" s="22"/>
      <c r="E16" s="22">
        <v>-1592</v>
      </c>
      <c r="F16" s="22"/>
      <c r="G16" s="91">
        <v>7</v>
      </c>
      <c r="H16" s="22"/>
      <c r="I16" s="22">
        <v>-1592</v>
      </c>
    </row>
    <row r="17" spans="1:9" s="9" customFormat="1" ht="23.25" customHeight="1">
      <c r="A17" s="9" t="s">
        <v>263</v>
      </c>
      <c r="C17" s="22">
        <v>-57105</v>
      </c>
      <c r="D17" s="22"/>
      <c r="E17" s="22">
        <v>-174372</v>
      </c>
      <c r="F17" s="22"/>
      <c r="G17" s="1">
        <v>-57419</v>
      </c>
      <c r="H17" s="22"/>
      <c r="I17" s="22">
        <v>-103085</v>
      </c>
    </row>
    <row r="18" spans="1:9" s="9" customFormat="1" ht="23.25" customHeight="1">
      <c r="A18" s="9" t="s">
        <v>251</v>
      </c>
      <c r="C18" s="22">
        <v>0</v>
      </c>
      <c r="D18" s="22"/>
      <c r="E18" s="22">
        <v>5791</v>
      </c>
      <c r="F18" s="22"/>
      <c r="G18" s="1">
        <v>-109668</v>
      </c>
      <c r="H18" s="22"/>
      <c r="I18" s="22">
        <v>-5837</v>
      </c>
    </row>
    <row r="19" spans="1:9" s="9" customFormat="1" ht="23.25" customHeight="1">
      <c r="A19" s="9" t="s">
        <v>200</v>
      </c>
      <c r="C19" s="22">
        <v>80</v>
      </c>
      <c r="D19" s="22"/>
      <c r="E19" s="91">
        <v>14</v>
      </c>
      <c r="F19" s="22"/>
      <c r="G19" s="91">
        <v>0</v>
      </c>
      <c r="H19" s="22"/>
      <c r="I19" s="91">
        <v>0</v>
      </c>
    </row>
    <row r="20" spans="1:9" s="9" customFormat="1" ht="23.25" customHeight="1">
      <c r="A20" s="9" t="s">
        <v>258</v>
      </c>
      <c r="C20" s="22">
        <v>2384</v>
      </c>
      <c r="D20" s="22"/>
      <c r="E20" s="91">
        <v>0</v>
      </c>
      <c r="F20" s="22"/>
      <c r="G20" s="91">
        <v>2714</v>
      </c>
      <c r="H20" s="22"/>
      <c r="I20" s="91">
        <v>0</v>
      </c>
    </row>
    <row r="21" spans="1:9" s="9" customFormat="1" ht="23.25" customHeight="1">
      <c r="A21" s="9" t="s">
        <v>264</v>
      </c>
      <c r="C21" s="91">
        <v>19018</v>
      </c>
      <c r="D21" s="22"/>
      <c r="E21" s="91">
        <v>-189944</v>
      </c>
      <c r="F21" s="22"/>
      <c r="G21" s="91">
        <v>0</v>
      </c>
      <c r="H21" s="22"/>
      <c r="I21" s="91">
        <v>0</v>
      </c>
    </row>
    <row r="22" spans="1:9" s="9" customFormat="1" ht="23.25" customHeight="1">
      <c r="A22" s="9" t="s">
        <v>246</v>
      </c>
      <c r="C22" s="91">
        <v>0</v>
      </c>
      <c r="D22" s="22"/>
      <c r="E22" s="91">
        <v>0</v>
      </c>
      <c r="F22" s="22"/>
      <c r="G22" s="91">
        <v>0</v>
      </c>
      <c r="H22" s="22"/>
      <c r="I22" s="91">
        <v>90600</v>
      </c>
    </row>
    <row r="23" spans="1:9" s="9" customFormat="1" ht="23.25" customHeight="1">
      <c r="A23" s="9" t="s">
        <v>242</v>
      </c>
      <c r="C23" s="91">
        <v>0</v>
      </c>
      <c r="D23" s="22"/>
      <c r="E23" s="91">
        <v>0</v>
      </c>
      <c r="F23" s="22"/>
      <c r="G23" s="91">
        <v>0</v>
      </c>
      <c r="H23" s="22"/>
      <c r="I23" s="91">
        <v>37000</v>
      </c>
    </row>
    <row r="24" spans="1:9" s="9" customFormat="1" ht="23.25" customHeight="1">
      <c r="A24" s="9" t="s">
        <v>265</v>
      </c>
      <c r="C24" s="91">
        <v>0</v>
      </c>
      <c r="D24" s="22"/>
      <c r="E24" s="91">
        <v>0</v>
      </c>
      <c r="F24" s="22"/>
      <c r="G24" s="91">
        <v>75967</v>
      </c>
      <c r="H24" s="22"/>
      <c r="I24" s="91">
        <v>0</v>
      </c>
    </row>
    <row r="25" spans="1:9" s="9" customFormat="1" ht="23.25" customHeight="1">
      <c r="A25" s="9" t="s">
        <v>204</v>
      </c>
      <c r="C25" s="22"/>
      <c r="D25" s="22"/>
      <c r="E25" s="91"/>
      <c r="F25" s="22"/>
      <c r="G25" s="91"/>
      <c r="H25" s="22"/>
      <c r="I25" s="91"/>
    </row>
    <row r="26" spans="1:9" s="9" customFormat="1" ht="23.25" customHeight="1">
      <c r="A26" s="9" t="s">
        <v>201</v>
      </c>
      <c r="C26" s="91">
        <v>-1</v>
      </c>
      <c r="D26" s="22"/>
      <c r="E26" s="91">
        <v>-1</v>
      </c>
      <c r="F26" s="22"/>
      <c r="G26" s="91">
        <v>-1</v>
      </c>
      <c r="H26" s="22"/>
      <c r="I26" s="91">
        <v>-1</v>
      </c>
    </row>
    <row r="27" spans="1:9" s="9" customFormat="1" ht="23.25" customHeight="1">
      <c r="A27" s="9" t="s">
        <v>229</v>
      </c>
      <c r="C27" s="91"/>
      <c r="D27" s="22"/>
      <c r="E27" s="91"/>
      <c r="F27" s="22"/>
      <c r="G27" s="91"/>
      <c r="H27" s="22"/>
      <c r="I27" s="91"/>
    </row>
    <row r="28" spans="1:9" s="9" customFormat="1" ht="23.25" customHeight="1">
      <c r="A28" s="9" t="s">
        <v>203</v>
      </c>
      <c r="C28" s="91">
        <v>1607</v>
      </c>
      <c r="D28" s="22"/>
      <c r="E28" s="91">
        <v>-14629</v>
      </c>
      <c r="F28" s="22"/>
      <c r="G28" s="91">
        <v>0</v>
      </c>
      <c r="H28" s="22"/>
      <c r="I28" s="91">
        <v>0</v>
      </c>
    </row>
    <row r="29" spans="1:9" s="9" customFormat="1" ht="23.25" customHeight="1">
      <c r="A29" s="9" t="s">
        <v>243</v>
      </c>
      <c r="C29" s="32">
        <v>-35</v>
      </c>
      <c r="D29" s="22"/>
      <c r="E29" s="32">
        <v>40</v>
      </c>
      <c r="F29" s="22"/>
      <c r="G29" s="91">
        <v>-35</v>
      </c>
      <c r="H29" s="22"/>
      <c r="I29" s="32">
        <v>40</v>
      </c>
    </row>
    <row r="30" spans="1:9" s="9" customFormat="1" ht="23.25" customHeight="1">
      <c r="A30" s="9" t="s">
        <v>75</v>
      </c>
      <c r="C30" s="22">
        <v>4119</v>
      </c>
      <c r="D30" s="22"/>
      <c r="E30" s="22">
        <v>4451</v>
      </c>
      <c r="F30" s="22"/>
      <c r="G30" s="1">
        <v>3143</v>
      </c>
      <c r="H30" s="22"/>
      <c r="I30" s="22">
        <v>3626</v>
      </c>
    </row>
    <row r="31" spans="1:9" s="9" customFormat="1" ht="23.25" customHeight="1">
      <c r="A31" s="9" t="s">
        <v>217</v>
      </c>
      <c r="C31" s="22">
        <v>-1838</v>
      </c>
      <c r="D31" s="22"/>
      <c r="E31" s="22">
        <v>58098</v>
      </c>
      <c r="F31" s="22"/>
      <c r="G31" s="1">
        <v>-116</v>
      </c>
      <c r="H31" s="22"/>
      <c r="I31" s="22">
        <v>55362</v>
      </c>
    </row>
    <row r="32" spans="1:9" s="9" customFormat="1" ht="23.25" customHeight="1">
      <c r="A32" s="9" t="s">
        <v>218</v>
      </c>
      <c r="C32" s="22">
        <v>219</v>
      </c>
      <c r="D32" s="22"/>
      <c r="E32" s="22">
        <v>-4136</v>
      </c>
      <c r="F32" s="22"/>
      <c r="G32" s="1">
        <v>200</v>
      </c>
      <c r="H32" s="22"/>
      <c r="I32" s="22">
        <v>-4136</v>
      </c>
    </row>
    <row r="33" spans="1:9" s="9" customFormat="1" ht="23.25" customHeight="1">
      <c r="A33" s="9" t="s">
        <v>194</v>
      </c>
      <c r="C33" s="22">
        <v>889</v>
      </c>
      <c r="D33" s="22"/>
      <c r="E33" s="22">
        <v>2229</v>
      </c>
      <c r="F33" s="22"/>
      <c r="G33" s="1">
        <v>844</v>
      </c>
      <c r="H33" s="22"/>
      <c r="I33" s="22">
        <v>2119</v>
      </c>
    </row>
    <row r="34" spans="1:9" s="9" customFormat="1" ht="23.25" customHeight="1">
      <c r="A34" s="9" t="s">
        <v>268</v>
      </c>
      <c r="C34" s="91">
        <v>-24564</v>
      </c>
      <c r="D34" s="22"/>
      <c r="E34" s="91">
        <v>-79758</v>
      </c>
      <c r="F34" s="22"/>
      <c r="G34" s="1">
        <v>-189930</v>
      </c>
      <c r="H34" s="22"/>
      <c r="I34" s="91">
        <v>-210094</v>
      </c>
    </row>
    <row r="35" spans="1:9" s="9" customFormat="1" ht="23.25" customHeight="1">
      <c r="A35" s="9" t="s">
        <v>122</v>
      </c>
      <c r="C35" s="91">
        <v>0</v>
      </c>
      <c r="D35" s="22"/>
      <c r="E35" s="91">
        <v>0</v>
      </c>
      <c r="F35" s="22"/>
      <c r="G35" s="102">
        <v>-66660</v>
      </c>
      <c r="H35" s="22"/>
      <c r="I35" s="91">
        <v>-76622</v>
      </c>
    </row>
    <row r="36" spans="1:9" s="9" customFormat="1" ht="23.25" customHeight="1">
      <c r="A36" s="9" t="s">
        <v>40</v>
      </c>
      <c r="C36" s="97">
        <v>102599</v>
      </c>
      <c r="D36" s="22"/>
      <c r="E36" s="97">
        <v>134288</v>
      </c>
      <c r="F36" s="22"/>
      <c r="G36" s="103">
        <v>238649</v>
      </c>
      <c r="H36" s="22"/>
      <c r="I36" s="97">
        <v>393480</v>
      </c>
    </row>
    <row r="37" spans="1:9" s="9" customFormat="1" ht="23.25" customHeight="1">
      <c r="A37" s="9" t="s">
        <v>259</v>
      </c>
      <c r="C37" s="91"/>
      <c r="D37" s="22"/>
      <c r="E37" s="91"/>
      <c r="F37" s="22"/>
      <c r="G37" s="91"/>
      <c r="H37" s="22"/>
      <c r="I37" s="91"/>
    </row>
    <row r="38" spans="1:9" s="9" customFormat="1" ht="23.25" customHeight="1">
      <c r="A38" s="9" t="s">
        <v>138</v>
      </c>
      <c r="C38" s="22">
        <f>SUM(C9:C36)</f>
        <v>364885</v>
      </c>
      <c r="D38" s="22"/>
      <c r="E38" s="22">
        <f>SUM(E9:E36)</f>
        <v>1518039</v>
      </c>
      <c r="F38" s="22"/>
      <c r="G38" s="22">
        <f>SUM(G9:G36)</f>
        <v>177005</v>
      </c>
      <c r="H38" s="22"/>
      <c r="I38" s="22">
        <f>SUM(I9:I36)</f>
        <v>326519</v>
      </c>
    </row>
    <row r="39" spans="1:9" s="9" customFormat="1" ht="23.25" customHeight="1">
      <c r="A39" s="49" t="s">
        <v>41</v>
      </c>
      <c r="C39" s="22"/>
      <c r="D39" s="22"/>
      <c r="E39" s="22"/>
      <c r="F39" s="22"/>
      <c r="G39" s="22"/>
      <c r="H39" s="22"/>
      <c r="I39" s="22"/>
    </row>
    <row r="40" spans="1:9" s="9" customFormat="1" ht="23.25" customHeight="1">
      <c r="A40" s="9" t="s">
        <v>87</v>
      </c>
      <c r="C40" s="32">
        <v>-39454</v>
      </c>
      <c r="D40" s="22"/>
      <c r="E40" s="32">
        <v>-19623</v>
      </c>
      <c r="F40" s="22"/>
      <c r="G40" s="101">
        <v>153569</v>
      </c>
      <c r="H40" s="22"/>
      <c r="I40" s="32">
        <v>154253</v>
      </c>
    </row>
    <row r="41" spans="1:9" s="9" customFormat="1" ht="23.25" customHeight="1">
      <c r="A41" s="9" t="s">
        <v>113</v>
      </c>
      <c r="C41" s="32">
        <v>0</v>
      </c>
      <c r="D41" s="22"/>
      <c r="E41" s="32">
        <v>0</v>
      </c>
      <c r="F41" s="22"/>
      <c r="G41" s="91">
        <v>0</v>
      </c>
      <c r="H41" s="22"/>
      <c r="I41" s="32">
        <v>71</v>
      </c>
    </row>
    <row r="42" spans="1:9" s="9" customFormat="1" ht="23.25" customHeight="1">
      <c r="A42" s="9" t="s">
        <v>173</v>
      </c>
      <c r="C42" s="32">
        <v>-378179</v>
      </c>
      <c r="D42" s="22"/>
      <c r="E42" s="32">
        <v>-585921</v>
      </c>
      <c r="F42" s="22"/>
      <c r="G42" s="101">
        <v>-17883</v>
      </c>
      <c r="H42" s="22"/>
      <c r="I42" s="32">
        <v>-102091</v>
      </c>
    </row>
    <row r="43" spans="1:9" s="9" customFormat="1" ht="23.25" customHeight="1">
      <c r="A43" s="9" t="s">
        <v>145</v>
      </c>
      <c r="C43" s="32">
        <v>-30755</v>
      </c>
      <c r="D43" s="22"/>
      <c r="E43" s="32">
        <v>-69832</v>
      </c>
      <c r="F43" s="22"/>
      <c r="G43" s="101">
        <v>-146</v>
      </c>
      <c r="H43" s="22"/>
      <c r="I43" s="32">
        <v>-183</v>
      </c>
    </row>
    <row r="44" spans="1:9" s="9" customFormat="1" ht="23.25" customHeight="1">
      <c r="A44" s="9" t="s">
        <v>63</v>
      </c>
      <c r="C44" s="32">
        <v>23453</v>
      </c>
      <c r="D44" s="22"/>
      <c r="E44" s="32">
        <v>16261</v>
      </c>
      <c r="F44" s="22"/>
      <c r="G44" s="101">
        <v>63</v>
      </c>
      <c r="H44" s="22"/>
      <c r="I44" s="32">
        <v>1698</v>
      </c>
    </row>
    <row r="45" spans="1:9" s="9" customFormat="1" ht="23.25" customHeight="1">
      <c r="A45" s="9" t="s">
        <v>179</v>
      </c>
      <c r="C45" s="32">
        <v>456</v>
      </c>
      <c r="D45" s="22"/>
      <c r="E45" s="32">
        <v>115</v>
      </c>
      <c r="F45" s="22"/>
      <c r="G45" s="32">
        <v>0</v>
      </c>
      <c r="H45" s="22"/>
      <c r="I45" s="32">
        <v>0</v>
      </c>
    </row>
    <row r="46" spans="1:9" s="9" customFormat="1" ht="23.25" customHeight="1">
      <c r="A46" s="9" t="s">
        <v>42</v>
      </c>
      <c r="C46" s="32">
        <v>-116089</v>
      </c>
      <c r="D46" s="22"/>
      <c r="E46" s="32">
        <v>-25082</v>
      </c>
      <c r="F46" s="22"/>
      <c r="G46" s="32">
        <v>-116718</v>
      </c>
      <c r="H46" s="22"/>
      <c r="I46" s="32">
        <v>-6789</v>
      </c>
    </row>
    <row r="47" spans="1:9" s="9" customFormat="1" ht="23.25" customHeight="1">
      <c r="A47" s="9" t="s">
        <v>185</v>
      </c>
      <c r="C47" s="32">
        <v>-2977</v>
      </c>
      <c r="D47" s="22"/>
      <c r="E47" s="32">
        <v>0</v>
      </c>
      <c r="F47" s="22"/>
      <c r="G47" s="32">
        <v>0</v>
      </c>
      <c r="H47" s="22"/>
      <c r="I47" s="32">
        <v>0</v>
      </c>
    </row>
    <row r="48" spans="1:9" s="9" customFormat="1" ht="23.25" customHeight="1">
      <c r="A48" s="9" t="s">
        <v>163</v>
      </c>
      <c r="C48" s="32">
        <v>-4163</v>
      </c>
      <c r="D48" s="22"/>
      <c r="E48" s="32">
        <v>635</v>
      </c>
      <c r="F48" s="22"/>
      <c r="G48" s="32">
        <v>-318</v>
      </c>
      <c r="H48" s="22"/>
      <c r="I48" s="32">
        <v>90</v>
      </c>
    </row>
    <row r="49" spans="1:9" s="9" customFormat="1" ht="23.25" customHeight="1">
      <c r="A49" s="9" t="s">
        <v>43</v>
      </c>
      <c r="C49" s="9">
        <v>-10401</v>
      </c>
      <c r="D49" s="22"/>
      <c r="E49" s="32">
        <v>-332</v>
      </c>
      <c r="F49" s="22"/>
      <c r="G49" s="32">
        <v>0</v>
      </c>
      <c r="H49" s="22"/>
      <c r="I49" s="32">
        <v>0</v>
      </c>
    </row>
    <row r="50" spans="1:9" s="9" customFormat="1" ht="23.25" customHeight="1">
      <c r="A50" s="49"/>
      <c r="C50" s="22"/>
      <c r="D50" s="22"/>
      <c r="E50" s="22"/>
      <c r="F50" s="22"/>
      <c r="G50" s="22"/>
      <c r="H50" s="22"/>
      <c r="I50" s="22"/>
    </row>
    <row r="51" spans="1:9" s="9" customFormat="1" ht="23.25" customHeight="1">
      <c r="A51" s="29" t="s">
        <v>230</v>
      </c>
      <c r="C51" s="22"/>
      <c r="D51" s="22"/>
      <c r="E51" s="22"/>
      <c r="F51" s="22"/>
      <c r="G51" s="22"/>
      <c r="H51" s="22"/>
      <c r="I51" s="22"/>
    </row>
    <row r="52" spans="1:9" ht="23.25" customHeight="1">
      <c r="A52" s="7"/>
      <c r="B52" s="19"/>
      <c r="C52" s="19"/>
      <c r="D52" s="19"/>
      <c r="E52" s="19"/>
      <c r="F52" s="19"/>
      <c r="G52" s="4"/>
      <c r="H52" s="4"/>
      <c r="I52" s="40" t="s">
        <v>69</v>
      </c>
    </row>
    <row r="53" spans="1:9" s="9" customFormat="1" ht="23.25" customHeight="1">
      <c r="A53" s="2" t="s">
        <v>86</v>
      </c>
      <c r="B53" s="4"/>
      <c r="C53" s="4"/>
      <c r="D53" s="4"/>
      <c r="E53" s="4"/>
      <c r="F53" s="4"/>
      <c r="G53" s="4"/>
      <c r="H53" s="4"/>
      <c r="I53" s="4"/>
    </row>
    <row r="54" spans="1:9" s="9" customFormat="1" ht="23.25" customHeight="1">
      <c r="A54" s="24" t="s">
        <v>62</v>
      </c>
      <c r="B54" s="4"/>
      <c r="C54" s="4"/>
      <c r="D54" s="4"/>
      <c r="E54" s="4"/>
      <c r="F54" s="4"/>
      <c r="G54" s="4"/>
      <c r="H54" s="4"/>
      <c r="I54" s="4"/>
    </row>
    <row r="55" spans="1:9" s="9" customFormat="1" ht="23.25" customHeight="1">
      <c r="A55" s="24" t="s">
        <v>234</v>
      </c>
      <c r="B55" s="4"/>
      <c r="C55" s="4"/>
      <c r="D55" s="4"/>
      <c r="E55" s="4"/>
      <c r="F55" s="4"/>
      <c r="G55" s="4"/>
      <c r="H55" s="4"/>
      <c r="I55" s="4"/>
    </row>
    <row r="56" spans="1:9" s="9" customFormat="1" ht="23.25" customHeight="1">
      <c r="B56" s="10"/>
      <c r="C56" s="10"/>
      <c r="D56" s="10"/>
      <c r="E56" s="10"/>
      <c r="I56" s="40" t="s">
        <v>64</v>
      </c>
    </row>
    <row r="57" spans="1:9" s="49" customFormat="1" ht="23.25" customHeight="1">
      <c r="B57" s="95"/>
      <c r="C57" s="94"/>
      <c r="D57" s="94" t="s">
        <v>35</v>
      </c>
      <c r="E57" s="94"/>
      <c r="G57" s="98"/>
      <c r="H57" s="94" t="s">
        <v>36</v>
      </c>
      <c r="I57" s="98"/>
    </row>
    <row r="58" spans="1:9" s="9" customFormat="1" ht="23.25" customHeight="1">
      <c r="C58" s="42" t="s">
        <v>239</v>
      </c>
      <c r="D58" s="43"/>
      <c r="E58" s="42" t="s">
        <v>205</v>
      </c>
      <c r="F58" s="16"/>
      <c r="G58" s="42" t="s">
        <v>239</v>
      </c>
      <c r="H58" s="43"/>
      <c r="I58" s="42" t="s">
        <v>205</v>
      </c>
    </row>
    <row r="59" spans="1:9" s="9" customFormat="1" ht="23.25" customHeight="1">
      <c r="A59" s="49" t="s">
        <v>44</v>
      </c>
    </row>
    <row r="60" spans="1:9" s="9" customFormat="1" ht="23.25" customHeight="1">
      <c r="A60" s="9" t="s">
        <v>88</v>
      </c>
      <c r="C60" s="32">
        <v>-74025</v>
      </c>
      <c r="D60" s="22"/>
      <c r="E60" s="32">
        <v>-205893</v>
      </c>
      <c r="F60" s="22"/>
      <c r="G60" s="101">
        <v>-30899</v>
      </c>
      <c r="H60" s="22"/>
      <c r="I60" s="32">
        <v>-33969</v>
      </c>
    </row>
    <row r="61" spans="1:9" s="9" customFormat="1" ht="23.25" customHeight="1">
      <c r="A61" s="9" t="s">
        <v>102</v>
      </c>
      <c r="C61" s="22">
        <v>-1912</v>
      </c>
      <c r="D61" s="22"/>
      <c r="E61" s="22">
        <v>-16850</v>
      </c>
      <c r="F61" s="22"/>
      <c r="G61" s="1">
        <v>-571</v>
      </c>
      <c r="H61" s="22"/>
      <c r="I61" s="22">
        <v>-225</v>
      </c>
    </row>
    <row r="62" spans="1:9" s="9" customFormat="1" ht="23.25" customHeight="1">
      <c r="A62" s="9" t="s">
        <v>60</v>
      </c>
      <c r="C62" s="22">
        <v>63538</v>
      </c>
      <c r="D62" s="22"/>
      <c r="E62" s="22">
        <v>-21728</v>
      </c>
      <c r="F62" s="22"/>
      <c r="G62" s="32">
        <v>-27167</v>
      </c>
      <c r="H62" s="22"/>
      <c r="I62" s="22">
        <v>-45883</v>
      </c>
    </row>
    <row r="63" spans="1:9" s="9" customFormat="1" ht="23.25" customHeight="1">
      <c r="A63" s="9" t="s">
        <v>151</v>
      </c>
      <c r="C63" s="22">
        <v>11153</v>
      </c>
      <c r="D63" s="22"/>
      <c r="E63" s="22">
        <v>-76</v>
      </c>
      <c r="F63" s="22"/>
      <c r="G63" s="32">
        <v>-2561</v>
      </c>
      <c r="H63" s="22"/>
      <c r="I63" s="22">
        <v>2610</v>
      </c>
    </row>
    <row r="64" spans="1:9" s="9" customFormat="1" ht="23.25" customHeight="1">
      <c r="A64" s="9" t="s">
        <v>164</v>
      </c>
      <c r="C64" s="22">
        <v>-1482</v>
      </c>
      <c r="D64" s="22"/>
      <c r="E64" s="22">
        <v>-1603</v>
      </c>
      <c r="F64" s="22"/>
      <c r="G64" s="32">
        <v>-1345</v>
      </c>
      <c r="H64" s="22"/>
      <c r="I64" s="22">
        <v>-1558</v>
      </c>
    </row>
    <row r="65" spans="1:9" s="9" customFormat="1" ht="23.25" customHeight="1">
      <c r="A65" s="9" t="s">
        <v>45</v>
      </c>
      <c r="C65" s="22">
        <v>11919</v>
      </c>
      <c r="D65" s="22"/>
      <c r="E65" s="22">
        <v>6623</v>
      </c>
      <c r="F65" s="22"/>
      <c r="G65" s="32">
        <v>387</v>
      </c>
      <c r="H65" s="22"/>
      <c r="I65" s="22">
        <v>2225</v>
      </c>
    </row>
    <row r="66" spans="1:9" s="9" customFormat="1" ht="23.25" customHeight="1">
      <c r="A66" s="9" t="s">
        <v>169</v>
      </c>
      <c r="C66" s="36">
        <v>-2161</v>
      </c>
      <c r="D66" s="22"/>
      <c r="E66" s="36">
        <v>-3264</v>
      </c>
      <c r="F66" s="22"/>
      <c r="G66" s="48">
        <v>-2101</v>
      </c>
      <c r="H66" s="22"/>
      <c r="I66" s="36">
        <v>-3349</v>
      </c>
    </row>
    <row r="67" spans="1:9" s="9" customFormat="1" ht="23.25" customHeight="1">
      <c r="A67" s="9" t="s">
        <v>202</v>
      </c>
      <c r="C67" s="22">
        <f>SUM(C38:C49,C60:C66)</f>
        <v>-186194</v>
      </c>
      <c r="D67" s="22"/>
      <c r="E67" s="22">
        <f>SUM(E38:E49,E60:E66)</f>
        <v>591469</v>
      </c>
      <c r="F67" s="22"/>
      <c r="G67" s="22">
        <f>SUM(G38:G49,G60:G66)</f>
        <v>131315</v>
      </c>
      <c r="H67" s="22"/>
      <c r="I67" s="22">
        <f>SUM(I38:I49,I60:I66)</f>
        <v>293419</v>
      </c>
    </row>
    <row r="68" spans="1:9" s="9" customFormat="1" ht="23.25" customHeight="1">
      <c r="A68" s="9" t="s">
        <v>190</v>
      </c>
      <c r="C68" s="22">
        <v>2328</v>
      </c>
      <c r="D68" s="22"/>
      <c r="E68" s="22">
        <v>3621</v>
      </c>
      <c r="F68" s="22"/>
      <c r="G68" s="32">
        <v>0</v>
      </c>
      <c r="H68" s="22"/>
      <c r="I68" s="22">
        <v>0</v>
      </c>
    </row>
    <row r="69" spans="1:9" s="9" customFormat="1" ht="23.25" customHeight="1">
      <c r="A69" s="9" t="s">
        <v>46</v>
      </c>
      <c r="C69" s="36">
        <v>-26001</v>
      </c>
      <c r="D69" s="22"/>
      <c r="E69" s="36">
        <v>-40064</v>
      </c>
      <c r="F69" s="22"/>
      <c r="G69" s="104">
        <v>-11857</v>
      </c>
      <c r="H69" s="22"/>
      <c r="I69" s="36">
        <v>-12021</v>
      </c>
    </row>
    <row r="70" spans="1:9" s="9" customFormat="1" ht="23.25" customHeight="1">
      <c r="A70" s="49" t="s">
        <v>202</v>
      </c>
      <c r="C70" s="46">
        <f>SUM(C67:C69)</f>
        <v>-209867</v>
      </c>
      <c r="D70" s="22"/>
      <c r="E70" s="46">
        <f>SUM(E67:E69)</f>
        <v>555026</v>
      </c>
      <c r="F70" s="22"/>
      <c r="G70" s="46">
        <f>SUM(G67:G69)</f>
        <v>119458</v>
      </c>
      <c r="H70" s="22"/>
      <c r="I70" s="46">
        <f>SUM(I67:I69)</f>
        <v>281398</v>
      </c>
    </row>
    <row r="71" spans="1:9" s="9" customFormat="1" ht="23.25" customHeight="1">
      <c r="A71" s="49" t="s">
        <v>47</v>
      </c>
      <c r="C71" s="22"/>
      <c r="D71" s="22"/>
      <c r="E71" s="22"/>
      <c r="F71" s="22"/>
      <c r="G71" s="22"/>
      <c r="H71" s="22"/>
      <c r="I71" s="22"/>
    </row>
    <row r="72" spans="1:9" s="9" customFormat="1" ht="23.25" customHeight="1">
      <c r="A72" s="9" t="s">
        <v>260</v>
      </c>
      <c r="C72" s="22">
        <v>-33000</v>
      </c>
      <c r="D72" s="22"/>
      <c r="E72" s="22">
        <v>-30589</v>
      </c>
      <c r="F72" s="22"/>
      <c r="G72" s="22">
        <v>-33000</v>
      </c>
      <c r="H72" s="22"/>
      <c r="I72" s="22">
        <v>-34290</v>
      </c>
    </row>
    <row r="73" spans="1:9" s="9" customFormat="1" ht="23.25" customHeight="1">
      <c r="A73" s="9" t="s">
        <v>222</v>
      </c>
      <c r="C73" s="22">
        <v>2555</v>
      </c>
      <c r="D73" s="22"/>
      <c r="E73" s="22">
        <v>0</v>
      </c>
      <c r="F73" s="22"/>
      <c r="G73" s="22">
        <v>-313692</v>
      </c>
      <c r="H73" s="22"/>
      <c r="I73" s="22">
        <v>-471198</v>
      </c>
    </row>
    <row r="74" spans="1:9" s="9" customFormat="1" ht="23.25" customHeight="1">
      <c r="A74" s="9" t="s">
        <v>98</v>
      </c>
      <c r="C74" s="22">
        <v>-11250</v>
      </c>
      <c r="D74" s="22"/>
      <c r="E74" s="22">
        <v>-85250</v>
      </c>
      <c r="F74" s="22"/>
      <c r="G74" s="22">
        <v>-11250</v>
      </c>
      <c r="H74" s="22"/>
      <c r="I74" s="22">
        <v>-211074</v>
      </c>
    </row>
    <row r="75" spans="1:9" s="9" customFormat="1" ht="23.25" customHeight="1">
      <c r="A75" s="9" t="s">
        <v>123</v>
      </c>
      <c r="C75" s="22">
        <v>358064</v>
      </c>
      <c r="D75" s="22"/>
      <c r="E75" s="22">
        <v>439485</v>
      </c>
      <c r="F75" s="22"/>
      <c r="G75" s="22">
        <v>310254</v>
      </c>
      <c r="H75" s="22"/>
      <c r="I75" s="22">
        <v>360815</v>
      </c>
    </row>
    <row r="76" spans="1:9" s="9" customFormat="1" ht="23.25" customHeight="1">
      <c r="A76" s="9" t="s">
        <v>186</v>
      </c>
      <c r="C76" s="22">
        <v>0</v>
      </c>
      <c r="D76" s="22"/>
      <c r="E76" s="22">
        <v>-916</v>
      </c>
      <c r="F76" s="22"/>
      <c r="G76" s="22">
        <v>0</v>
      </c>
      <c r="H76" s="22"/>
      <c r="I76" s="22">
        <v>0</v>
      </c>
    </row>
    <row r="77" spans="1:9" s="9" customFormat="1" ht="23.25" customHeight="1">
      <c r="A77" s="9" t="s">
        <v>221</v>
      </c>
      <c r="C77" s="22">
        <v>0</v>
      </c>
      <c r="D77" s="22"/>
      <c r="E77" s="22">
        <v>0</v>
      </c>
      <c r="F77" s="22"/>
      <c r="G77" s="22">
        <v>374</v>
      </c>
      <c r="H77" s="22"/>
      <c r="I77" s="22">
        <v>764</v>
      </c>
    </row>
    <row r="78" spans="1:9" s="9" customFormat="1" ht="23.25" customHeight="1">
      <c r="A78" s="9" t="s">
        <v>187</v>
      </c>
      <c r="C78" s="22">
        <v>1468</v>
      </c>
      <c r="D78" s="22"/>
      <c r="E78" s="22">
        <v>0</v>
      </c>
      <c r="F78" s="22"/>
      <c r="G78" s="22">
        <v>0</v>
      </c>
      <c r="H78" s="22"/>
      <c r="I78" s="22">
        <v>0</v>
      </c>
    </row>
    <row r="79" spans="1:9" s="9" customFormat="1" ht="23.25" customHeight="1">
      <c r="A79" s="9" t="s">
        <v>174</v>
      </c>
      <c r="C79" s="22">
        <v>15970</v>
      </c>
      <c r="D79" s="22"/>
      <c r="E79" s="22">
        <v>69851</v>
      </c>
      <c r="F79" s="22"/>
      <c r="G79" s="22">
        <v>184227</v>
      </c>
      <c r="H79" s="22"/>
      <c r="I79" s="22">
        <v>72915</v>
      </c>
    </row>
    <row r="80" spans="1:9" s="9" customFormat="1" ht="23.25" customHeight="1">
      <c r="A80" s="9" t="s">
        <v>175</v>
      </c>
      <c r="C80" s="22">
        <v>66660</v>
      </c>
      <c r="D80" s="22"/>
      <c r="E80" s="22">
        <v>15300</v>
      </c>
      <c r="F80" s="22"/>
      <c r="G80" s="22">
        <v>66660</v>
      </c>
      <c r="H80" s="22"/>
      <c r="I80" s="22">
        <v>0</v>
      </c>
    </row>
    <row r="81" spans="1:9" s="9" customFormat="1" ht="23.25" customHeight="1">
      <c r="A81" s="9" t="s">
        <v>261</v>
      </c>
      <c r="C81" s="22">
        <v>37</v>
      </c>
      <c r="D81" s="22"/>
      <c r="E81" s="22">
        <v>166</v>
      </c>
      <c r="F81" s="22"/>
      <c r="G81" s="22">
        <v>37</v>
      </c>
      <c r="H81" s="22"/>
      <c r="I81" s="22">
        <v>166</v>
      </c>
    </row>
    <row r="82" spans="1:9" s="9" customFormat="1" ht="23.25" customHeight="1">
      <c r="A82" s="9" t="s">
        <v>228</v>
      </c>
      <c r="C82" s="36">
        <v>-66427</v>
      </c>
      <c r="D82" s="22"/>
      <c r="E82" s="36">
        <v>-4266</v>
      </c>
      <c r="F82" s="22"/>
      <c r="G82" s="36">
        <v>-866</v>
      </c>
      <c r="H82" s="22"/>
      <c r="I82" s="36">
        <v>-4172</v>
      </c>
    </row>
    <row r="83" spans="1:9" s="9" customFormat="1" ht="23.25" customHeight="1">
      <c r="A83" s="49" t="s">
        <v>223</v>
      </c>
      <c r="C83" s="36">
        <f>SUM(C72:C82)</f>
        <v>334077</v>
      </c>
      <c r="D83" s="22"/>
      <c r="E83" s="36">
        <f>SUM(E72:E82)</f>
        <v>403781</v>
      </c>
      <c r="F83" s="22"/>
      <c r="G83" s="36">
        <f>SUM(G72:G82)</f>
        <v>202744</v>
      </c>
      <c r="H83" s="22"/>
      <c r="I83" s="36">
        <f>SUM(I72:I82)</f>
        <v>-286074</v>
      </c>
    </row>
    <row r="84" spans="1:9" s="9" customFormat="1" ht="23.25" customHeight="1">
      <c r="A84" s="49" t="s">
        <v>48</v>
      </c>
      <c r="C84" s="22"/>
      <c r="D84" s="22"/>
      <c r="E84" s="22"/>
      <c r="F84" s="22"/>
      <c r="G84" s="22"/>
      <c r="H84" s="22"/>
      <c r="I84" s="22"/>
    </row>
    <row r="85" spans="1:9" s="9" customFormat="1" ht="23.25" customHeight="1">
      <c r="A85" s="9" t="s">
        <v>198</v>
      </c>
      <c r="C85" s="22">
        <v>-59782</v>
      </c>
      <c r="D85" s="22"/>
      <c r="E85" s="22">
        <v>-356286</v>
      </c>
      <c r="F85" s="22"/>
      <c r="G85" s="22">
        <v>0</v>
      </c>
      <c r="H85" s="22"/>
      <c r="I85" s="22">
        <v>0</v>
      </c>
    </row>
    <row r="86" spans="1:9" s="9" customFormat="1" ht="23.25" customHeight="1">
      <c r="A86" s="9" t="s">
        <v>266</v>
      </c>
      <c r="C86" s="22">
        <v>688146</v>
      </c>
      <c r="D86" s="22"/>
      <c r="E86" s="22">
        <v>0</v>
      </c>
      <c r="F86" s="22"/>
      <c r="G86" s="22">
        <v>863718</v>
      </c>
      <c r="H86" s="22"/>
      <c r="I86" s="22">
        <v>979037</v>
      </c>
    </row>
    <row r="87" spans="1:9" s="9" customFormat="1" ht="23.25" customHeight="1">
      <c r="A87" s="9" t="s">
        <v>176</v>
      </c>
      <c r="C87" s="22">
        <v>-28093</v>
      </c>
      <c r="D87" s="22"/>
      <c r="E87" s="22">
        <v>-26024</v>
      </c>
      <c r="F87" s="22"/>
      <c r="G87" s="22">
        <v>-26893</v>
      </c>
      <c r="H87" s="22"/>
      <c r="I87" s="22">
        <v>-26024</v>
      </c>
    </row>
    <row r="88" spans="1:9" s="9" customFormat="1" ht="23.25" customHeight="1">
      <c r="A88" s="9" t="s">
        <v>271</v>
      </c>
      <c r="C88" s="22">
        <v>82187</v>
      </c>
      <c r="D88" s="22"/>
      <c r="E88" s="22">
        <v>346003</v>
      </c>
      <c r="F88" s="22"/>
      <c r="G88" s="22">
        <v>82187</v>
      </c>
      <c r="H88" s="22"/>
      <c r="I88" s="22">
        <v>346003</v>
      </c>
    </row>
    <row r="89" spans="1:9" s="9" customFormat="1" ht="23.25" customHeight="1">
      <c r="A89" s="9" t="s">
        <v>272</v>
      </c>
      <c r="C89" s="22">
        <v>-239268</v>
      </c>
      <c r="D89" s="22"/>
      <c r="E89" s="22">
        <v>-425984</v>
      </c>
      <c r="F89" s="22"/>
      <c r="G89" s="22">
        <v>-239268</v>
      </c>
      <c r="H89" s="22"/>
      <c r="I89" s="22">
        <v>-425984</v>
      </c>
    </row>
    <row r="90" spans="1:9" s="9" customFormat="1" ht="23.25" customHeight="1">
      <c r="A90" s="9" t="s">
        <v>273</v>
      </c>
      <c r="C90" s="22">
        <v>2627719</v>
      </c>
      <c r="D90" s="22"/>
      <c r="E90" s="22">
        <v>123460</v>
      </c>
      <c r="F90" s="22"/>
      <c r="G90" s="22">
        <v>2118738</v>
      </c>
      <c r="H90" s="22"/>
      <c r="I90" s="22">
        <v>15056</v>
      </c>
    </row>
    <row r="91" spans="1:9" s="9" customFormat="1" ht="23.25" customHeight="1">
      <c r="A91" s="9" t="s">
        <v>274</v>
      </c>
      <c r="C91" s="22">
        <v>-438403</v>
      </c>
      <c r="D91" s="22"/>
      <c r="E91" s="22">
        <v>-385845</v>
      </c>
      <c r="F91" s="22"/>
      <c r="G91" s="22">
        <v>-421613</v>
      </c>
      <c r="H91" s="22"/>
      <c r="I91" s="22">
        <v>-28322</v>
      </c>
    </row>
    <row r="92" spans="1:9" s="9" customFormat="1" ht="23.25" customHeight="1">
      <c r="A92" s="9" t="s">
        <v>181</v>
      </c>
      <c r="C92" s="22">
        <v>-2988300</v>
      </c>
      <c r="D92" s="22"/>
      <c r="E92" s="22">
        <v>-3825300</v>
      </c>
      <c r="F92" s="22"/>
      <c r="G92" s="22">
        <v>-2988300</v>
      </c>
      <c r="H92" s="22"/>
      <c r="I92" s="22">
        <v>-3825300</v>
      </c>
    </row>
    <row r="93" spans="1:9" s="9" customFormat="1" ht="23.25" customHeight="1">
      <c r="A93" s="9" t="s">
        <v>92</v>
      </c>
      <c r="C93" s="22">
        <v>-45783</v>
      </c>
      <c r="D93" s="22"/>
      <c r="E93" s="22">
        <v>-5331</v>
      </c>
      <c r="F93" s="22"/>
      <c r="G93" s="22">
        <v>-41363</v>
      </c>
      <c r="H93" s="22"/>
      <c r="I93" s="22">
        <v>-5331</v>
      </c>
    </row>
    <row r="94" spans="1:9" s="9" customFormat="1" ht="23.25" customHeight="1">
      <c r="A94" s="9" t="s">
        <v>188</v>
      </c>
      <c r="C94" s="22">
        <v>-227856</v>
      </c>
      <c r="D94" s="22"/>
      <c r="E94" s="22">
        <v>-255302</v>
      </c>
      <c r="F94" s="22"/>
      <c r="G94" s="22">
        <v>-177653</v>
      </c>
      <c r="H94" s="22"/>
      <c r="I94" s="22">
        <v>-251648</v>
      </c>
    </row>
    <row r="95" spans="1:9" s="9" customFormat="1" ht="23.25" customHeight="1">
      <c r="A95" s="9" t="s">
        <v>189</v>
      </c>
      <c r="C95" s="22">
        <v>-69866</v>
      </c>
      <c r="D95" s="22"/>
      <c r="E95" s="22">
        <v>-90526</v>
      </c>
      <c r="F95" s="22"/>
      <c r="G95" s="22">
        <v>-69866</v>
      </c>
      <c r="H95" s="22"/>
      <c r="I95" s="22">
        <v>-90526</v>
      </c>
    </row>
    <row r="96" spans="1:9" s="9" customFormat="1" ht="23.25" customHeight="1">
      <c r="A96" s="49" t="s">
        <v>224</v>
      </c>
      <c r="C96" s="46">
        <f>SUM(C85:C95)</f>
        <v>-699299</v>
      </c>
      <c r="D96" s="22"/>
      <c r="E96" s="46">
        <f>SUM(E85:E95)</f>
        <v>-4901135</v>
      </c>
      <c r="F96" s="22"/>
      <c r="G96" s="46">
        <f>SUM(G85:G95)</f>
        <v>-900313</v>
      </c>
      <c r="H96" s="22"/>
      <c r="I96" s="46">
        <f>SUM(I85:I95)</f>
        <v>-3313039</v>
      </c>
    </row>
    <row r="97" spans="1:9" s="9" customFormat="1" ht="23.25" customHeight="1">
      <c r="A97" s="49" t="s">
        <v>225</v>
      </c>
      <c r="C97" s="22">
        <f>SUM(C70,C83,C96)</f>
        <v>-575089</v>
      </c>
      <c r="D97" s="22"/>
      <c r="E97" s="22">
        <f>SUM(E70,E83,E96)</f>
        <v>-3942328</v>
      </c>
      <c r="F97" s="22"/>
      <c r="G97" s="22">
        <f>SUM(G70,G83,G96)</f>
        <v>-578111</v>
      </c>
      <c r="H97" s="22"/>
      <c r="I97" s="22">
        <f>SUM(I70,I83,I96)</f>
        <v>-3317715</v>
      </c>
    </row>
    <row r="98" spans="1:9" s="9" customFormat="1" ht="23.25" customHeight="1">
      <c r="A98" s="9" t="s">
        <v>136</v>
      </c>
      <c r="C98" s="36">
        <v>1149729</v>
      </c>
      <c r="D98" s="22"/>
      <c r="E98" s="36">
        <v>4678805</v>
      </c>
      <c r="F98" s="22"/>
      <c r="G98" s="104">
        <v>728550</v>
      </c>
      <c r="H98" s="22"/>
      <c r="I98" s="36">
        <v>3594900</v>
      </c>
    </row>
    <row r="99" spans="1:9" s="9" customFormat="1" ht="23.25" customHeight="1" thickBot="1">
      <c r="A99" s="49" t="s">
        <v>137</v>
      </c>
      <c r="C99" s="37">
        <f>SUM(C97:C98)</f>
        <v>574640</v>
      </c>
      <c r="D99" s="22"/>
      <c r="E99" s="37">
        <f>SUM(E97:E98)</f>
        <v>736477</v>
      </c>
      <c r="F99" s="22"/>
      <c r="G99" s="37">
        <f>SUM(G97:G98)</f>
        <v>150439</v>
      </c>
      <c r="H99" s="22"/>
      <c r="I99" s="37">
        <f>SUM(I97:I98)</f>
        <v>277185</v>
      </c>
    </row>
    <row r="100" spans="1:9" s="9" customFormat="1" ht="23.25" customHeight="1" thickTop="1">
      <c r="A100" s="49"/>
      <c r="C100" s="22">
        <f>SUM(C99-BS!D11)</f>
        <v>0</v>
      </c>
      <c r="D100" s="22"/>
      <c r="E100" s="22"/>
      <c r="F100" s="22"/>
      <c r="G100" s="22">
        <f>SUM(G99-BS!H11)</f>
        <v>0</v>
      </c>
      <c r="H100" s="22"/>
      <c r="I100" s="22"/>
    </row>
    <row r="101" spans="1:9" s="9" customFormat="1" ht="23.25" customHeight="1">
      <c r="A101" s="49"/>
      <c r="C101" s="22"/>
      <c r="D101" s="22"/>
      <c r="E101" s="22"/>
      <c r="F101" s="22"/>
      <c r="G101" s="22"/>
      <c r="H101" s="22"/>
      <c r="I101" s="22"/>
    </row>
    <row r="102" spans="1:9" s="9" customFormat="1" ht="23.25" customHeight="1">
      <c r="A102" s="29" t="s">
        <v>230</v>
      </c>
      <c r="C102" s="22"/>
      <c r="D102" s="22"/>
      <c r="E102" s="22"/>
      <c r="F102" s="22"/>
      <c r="G102" s="22"/>
      <c r="H102" s="22"/>
      <c r="I102" s="22"/>
    </row>
    <row r="103" spans="1:9" ht="23.25" customHeight="1">
      <c r="A103" s="7"/>
      <c r="B103" s="19"/>
      <c r="C103" s="19"/>
      <c r="D103" s="19"/>
      <c r="E103" s="19"/>
      <c r="F103" s="19"/>
      <c r="G103" s="4"/>
      <c r="H103" s="4"/>
      <c r="I103" s="40" t="s">
        <v>69</v>
      </c>
    </row>
    <row r="104" spans="1:9" s="9" customFormat="1" ht="23.25" customHeight="1">
      <c r="A104" s="2" t="s">
        <v>86</v>
      </c>
      <c r="B104" s="4"/>
      <c r="C104" s="4"/>
      <c r="D104" s="4"/>
      <c r="E104" s="4"/>
      <c r="F104" s="4"/>
      <c r="G104" s="4"/>
      <c r="H104" s="4"/>
      <c r="I104" s="4"/>
    </row>
    <row r="105" spans="1:9" s="9" customFormat="1" ht="23.25" customHeight="1">
      <c r="A105" s="24" t="s">
        <v>62</v>
      </c>
      <c r="B105" s="4"/>
      <c r="C105" s="4"/>
      <c r="D105" s="4"/>
      <c r="E105" s="4"/>
      <c r="F105" s="4"/>
      <c r="G105" s="4"/>
      <c r="H105" s="4"/>
      <c r="I105" s="4"/>
    </row>
    <row r="106" spans="1:9" s="9" customFormat="1" ht="23.25" customHeight="1">
      <c r="A106" s="24" t="s">
        <v>234</v>
      </c>
      <c r="B106" s="4"/>
      <c r="C106" s="4"/>
      <c r="D106" s="4"/>
      <c r="E106" s="4"/>
      <c r="F106" s="4"/>
      <c r="G106" s="4"/>
      <c r="H106" s="4"/>
      <c r="I106" s="4"/>
    </row>
    <row r="107" spans="1:9" s="9" customFormat="1" ht="23.25" customHeight="1">
      <c r="B107" s="10"/>
      <c r="C107" s="10"/>
      <c r="D107" s="10"/>
      <c r="E107" s="10"/>
      <c r="I107" s="40" t="s">
        <v>64</v>
      </c>
    </row>
    <row r="108" spans="1:9" s="49" customFormat="1" ht="23.25" customHeight="1">
      <c r="B108" s="95"/>
      <c r="C108" s="94"/>
      <c r="D108" s="94" t="s">
        <v>35</v>
      </c>
      <c r="E108" s="94"/>
      <c r="G108" s="98"/>
      <c r="H108" s="94" t="s">
        <v>36</v>
      </c>
      <c r="I108" s="98"/>
    </row>
    <row r="109" spans="1:9" s="9" customFormat="1" ht="23.25" customHeight="1">
      <c r="C109" s="42" t="s">
        <v>239</v>
      </c>
      <c r="D109" s="43"/>
      <c r="E109" s="42" t="s">
        <v>205</v>
      </c>
      <c r="F109" s="16"/>
      <c r="G109" s="42" t="s">
        <v>239</v>
      </c>
      <c r="H109" s="43"/>
      <c r="I109" s="42" t="s">
        <v>205</v>
      </c>
    </row>
    <row r="110" spans="1:9" s="9" customFormat="1" ht="23.25" customHeight="1">
      <c r="A110" s="49" t="s">
        <v>49</v>
      </c>
    </row>
    <row r="111" spans="1:9" s="9" customFormat="1" ht="23.25" customHeight="1">
      <c r="A111" s="9" t="s">
        <v>50</v>
      </c>
      <c r="C111" s="32"/>
      <c r="D111" s="91"/>
      <c r="E111" s="32"/>
      <c r="F111" s="22"/>
      <c r="G111" s="32"/>
      <c r="H111" s="22"/>
      <c r="I111" s="32"/>
    </row>
    <row r="112" spans="1:9" s="9" customFormat="1" ht="23.25" customHeight="1">
      <c r="A112" s="9" t="s">
        <v>262</v>
      </c>
      <c r="C112" s="22"/>
      <c r="D112" s="22"/>
      <c r="E112" s="22"/>
      <c r="F112" s="22"/>
      <c r="G112" s="22"/>
      <c r="H112" s="22"/>
      <c r="I112" s="22"/>
    </row>
    <row r="113" spans="1:9" s="9" customFormat="1" ht="23.25" customHeight="1">
      <c r="A113" s="9" t="s">
        <v>172</v>
      </c>
      <c r="C113" s="22">
        <v>1356</v>
      </c>
      <c r="D113" s="22"/>
      <c r="E113" s="22">
        <v>-8379</v>
      </c>
      <c r="F113" s="22"/>
      <c r="G113" s="22">
        <v>0</v>
      </c>
      <c r="H113" s="22"/>
      <c r="I113" s="22">
        <v>0</v>
      </c>
    </row>
    <row r="114" spans="1:9" s="9" customFormat="1" ht="23.25" customHeight="1">
      <c r="A114" s="9" t="s">
        <v>219</v>
      </c>
      <c r="C114" s="22">
        <v>0</v>
      </c>
      <c r="D114" s="22"/>
      <c r="E114" s="22">
        <v>88501</v>
      </c>
      <c r="F114" s="22"/>
      <c r="G114" s="22">
        <v>0</v>
      </c>
      <c r="H114" s="22"/>
      <c r="I114" s="22">
        <v>0</v>
      </c>
    </row>
    <row r="115" spans="1:9" s="9" customFormat="1" ht="23.25" customHeight="1">
      <c r="A115" s="9" t="s">
        <v>250</v>
      </c>
      <c r="C115" s="22">
        <v>0</v>
      </c>
      <c r="D115" s="22"/>
      <c r="E115" s="22">
        <v>99295</v>
      </c>
      <c r="F115" s="22"/>
      <c r="G115" s="22">
        <v>0</v>
      </c>
      <c r="H115" s="22"/>
      <c r="I115" s="22">
        <v>76622</v>
      </c>
    </row>
    <row r="116" spans="1:9" s="9" customFormat="1" ht="23.25" customHeight="1">
      <c r="A116" s="9" t="s">
        <v>226</v>
      </c>
      <c r="C116" s="22">
        <v>1396790</v>
      </c>
      <c r="D116" s="22"/>
      <c r="E116" s="99">
        <v>0</v>
      </c>
      <c r="F116" s="22"/>
      <c r="G116" s="22">
        <v>0</v>
      </c>
      <c r="H116" s="22"/>
      <c r="I116" s="22">
        <v>0</v>
      </c>
    </row>
    <row r="117" spans="1:9" s="9" customFormat="1" ht="23.25" customHeight="1">
      <c r="A117" s="9" t="s">
        <v>269</v>
      </c>
      <c r="C117" s="22">
        <v>140756</v>
      </c>
      <c r="D117" s="22"/>
      <c r="E117" s="22">
        <v>130009</v>
      </c>
      <c r="F117" s="22"/>
      <c r="G117" s="22">
        <v>3501</v>
      </c>
      <c r="H117" s="22"/>
      <c r="I117" s="22">
        <v>2179</v>
      </c>
    </row>
    <row r="118" spans="1:9" s="9" customFormat="1" ht="23.25" customHeight="1">
      <c r="A118" s="49"/>
      <c r="C118" s="22"/>
      <c r="D118" s="22"/>
      <c r="E118" s="22"/>
      <c r="F118" s="22"/>
      <c r="G118" s="22"/>
      <c r="H118" s="22"/>
      <c r="I118" s="22"/>
    </row>
    <row r="119" spans="1:9" s="9" customFormat="1" ht="23.25" customHeight="1">
      <c r="A119" s="29" t="s">
        <v>230</v>
      </c>
    </row>
  </sheetData>
  <mergeCells count="2">
    <mergeCell ref="C6:E6"/>
    <mergeCell ref="G6:I6"/>
  </mergeCells>
  <printOptions gridLinesSet="0"/>
  <pageMargins left="0.78740157480314965" right="0.39370078740157483" top="0.78740157480314965" bottom="0.39370078740157483" header="0.19685039370078741" footer="0.19685039370078741"/>
  <pageSetup paperSize="9" scale="70" fitToHeight="0" orientation="portrait" r:id="rId1"/>
  <headerFooter alignWithMargins="0"/>
  <rowBreaks count="2" manualBreakCount="2">
    <brk id="51" max="16383" man="1"/>
    <brk id="10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12"/>
  <sheetViews>
    <sheetView showGridLines="0" view="pageBreakPreview" topLeftCell="A94" zoomScale="90" zoomScaleNormal="70" zoomScaleSheetLayoutView="90" workbookViewId="0">
      <selection activeCell="H100" sqref="H100"/>
    </sheetView>
  </sheetViews>
  <sheetFormatPr defaultColWidth="10.5703125" defaultRowHeight="23.25"/>
  <cols>
    <col min="1" max="1" width="54" style="5" customWidth="1"/>
    <col min="2" max="2" width="8.7109375" style="5" customWidth="1"/>
    <col min="3" max="3" width="1.85546875" style="5" customWidth="1"/>
    <col min="4" max="4" width="15.28515625" style="5" bestFit="1" customWidth="1"/>
    <col min="5" max="5" width="1.85546875" style="5" customWidth="1"/>
    <col min="6" max="6" width="14.5703125" style="5" customWidth="1"/>
    <col min="7" max="7" width="1.85546875" style="5" customWidth="1"/>
    <col min="8" max="8" width="16.28515625" style="9" bestFit="1" customWidth="1"/>
    <col min="9" max="9" width="1.85546875" style="5" customWidth="1"/>
    <col min="10" max="10" width="15.28515625" style="9" bestFit="1" customWidth="1"/>
    <col min="11" max="11" width="11.5703125" style="5" bestFit="1" customWidth="1"/>
    <col min="12" max="16384" width="10.5703125" style="5"/>
  </cols>
  <sheetData>
    <row r="1" spans="1:13">
      <c r="A1" s="2" t="s">
        <v>86</v>
      </c>
      <c r="B1" s="3"/>
      <c r="C1" s="3"/>
      <c r="D1" s="3"/>
      <c r="E1" s="3"/>
      <c r="F1" s="3"/>
      <c r="G1" s="3"/>
      <c r="H1" s="4"/>
      <c r="I1" s="3"/>
      <c r="J1" s="4"/>
      <c r="K1" s="4"/>
      <c r="L1" s="4"/>
      <c r="M1" s="4"/>
    </row>
    <row r="2" spans="1:13" s="6" customFormat="1">
      <c r="A2" s="2" t="s">
        <v>210</v>
      </c>
      <c r="B2" s="3"/>
      <c r="C2" s="3"/>
      <c r="D2" s="3"/>
      <c r="E2" s="3"/>
      <c r="F2" s="3"/>
      <c r="G2" s="3"/>
      <c r="H2" s="4"/>
      <c r="I2" s="3"/>
      <c r="J2" s="4"/>
    </row>
    <row r="3" spans="1:13" s="6" customFormat="1">
      <c r="A3" s="2" t="s">
        <v>231</v>
      </c>
      <c r="B3" s="3"/>
      <c r="C3" s="3"/>
      <c r="D3" s="3"/>
      <c r="E3" s="3"/>
      <c r="F3" s="3"/>
      <c r="G3" s="3"/>
      <c r="H3" s="4"/>
      <c r="I3" s="3"/>
      <c r="J3" s="4"/>
    </row>
    <row r="4" spans="1:13" s="6" customFormat="1">
      <c r="A4" s="4"/>
      <c r="B4" s="7"/>
      <c r="C4" s="8"/>
      <c r="D4" s="9"/>
      <c r="E4" s="8"/>
      <c r="F4" s="7"/>
      <c r="G4" s="8"/>
      <c r="H4" s="10"/>
      <c r="I4" s="8"/>
      <c r="J4" s="10" t="s">
        <v>64</v>
      </c>
    </row>
    <row r="5" spans="1:13" s="6" customFormat="1">
      <c r="A5" s="11"/>
      <c r="B5" s="12"/>
      <c r="C5" s="11"/>
      <c r="D5" s="105" t="s">
        <v>35</v>
      </c>
      <c r="E5" s="105"/>
      <c r="F5" s="105"/>
      <c r="G5" s="11"/>
      <c r="H5" s="106" t="s">
        <v>36</v>
      </c>
      <c r="I5" s="106"/>
      <c r="J5" s="106"/>
    </row>
    <row r="6" spans="1:13">
      <c r="A6" s="3"/>
      <c r="B6" s="13" t="s">
        <v>0</v>
      </c>
      <c r="C6" s="14"/>
      <c r="D6" s="15" t="s">
        <v>232</v>
      </c>
      <c r="E6" s="14"/>
      <c r="F6" s="15" t="s">
        <v>235</v>
      </c>
      <c r="G6" s="14"/>
      <c r="H6" s="15" t="s">
        <v>232</v>
      </c>
      <c r="I6" s="14"/>
      <c r="J6" s="15" t="s">
        <v>235</v>
      </c>
    </row>
    <row r="7" spans="1:13">
      <c r="A7" s="3"/>
      <c r="B7" s="16"/>
      <c r="C7" s="14"/>
      <c r="D7" s="17" t="s">
        <v>118</v>
      </c>
      <c r="E7" s="17"/>
      <c r="F7" s="17" t="s">
        <v>119</v>
      </c>
      <c r="G7" s="17"/>
      <c r="H7" s="17" t="s">
        <v>118</v>
      </c>
      <c r="I7" s="17"/>
      <c r="J7" s="17" t="s">
        <v>119</v>
      </c>
    </row>
    <row r="8" spans="1:13">
      <c r="A8" s="3"/>
      <c r="B8" s="16"/>
      <c r="C8" s="14"/>
      <c r="D8" s="17" t="s">
        <v>120</v>
      </c>
      <c r="E8" s="17"/>
      <c r="F8" s="17"/>
      <c r="G8" s="17"/>
      <c r="H8" s="17" t="s">
        <v>120</v>
      </c>
      <c r="I8" s="17"/>
      <c r="J8" s="17"/>
    </row>
    <row r="9" spans="1:13">
      <c r="A9" s="18" t="s">
        <v>22</v>
      </c>
      <c r="K9" s="1"/>
    </row>
    <row r="10" spans="1:13">
      <c r="A10" s="18" t="s">
        <v>10</v>
      </c>
      <c r="K10" s="1"/>
    </row>
    <row r="11" spans="1:13">
      <c r="A11" s="5" t="s">
        <v>25</v>
      </c>
      <c r="B11" s="19"/>
      <c r="C11" s="19"/>
      <c r="D11" s="20">
        <v>574640</v>
      </c>
      <c r="E11" s="21"/>
      <c r="F11" s="20">
        <v>1149729</v>
      </c>
      <c r="G11" s="21"/>
      <c r="H11" s="20">
        <v>150439</v>
      </c>
      <c r="I11" s="21"/>
      <c r="J11" s="20">
        <v>728550</v>
      </c>
      <c r="K11" s="1"/>
    </row>
    <row r="12" spans="1:13">
      <c r="A12" s="5" t="s">
        <v>76</v>
      </c>
      <c r="B12" s="19" t="s">
        <v>197</v>
      </c>
      <c r="C12" s="19"/>
      <c r="D12" s="20">
        <v>141066</v>
      </c>
      <c r="E12" s="21"/>
      <c r="F12" s="22">
        <v>204956</v>
      </c>
      <c r="G12" s="21"/>
      <c r="H12" s="20">
        <v>508389</v>
      </c>
      <c r="I12" s="21"/>
      <c r="J12" s="22">
        <v>659413</v>
      </c>
      <c r="K12" s="1"/>
    </row>
    <row r="13" spans="1:13">
      <c r="A13" s="5" t="s">
        <v>97</v>
      </c>
      <c r="B13" s="19"/>
      <c r="C13" s="19"/>
      <c r="D13" s="22"/>
      <c r="E13" s="21"/>
      <c r="F13" s="22"/>
      <c r="G13" s="21"/>
      <c r="H13" s="22"/>
      <c r="I13" s="21"/>
      <c r="J13" s="22"/>
      <c r="K13" s="1"/>
    </row>
    <row r="14" spans="1:13">
      <c r="A14" s="5" t="s">
        <v>107</v>
      </c>
      <c r="B14" s="19">
        <v>2</v>
      </c>
      <c r="C14" s="19"/>
      <c r="D14" s="20">
        <v>271623</v>
      </c>
      <c r="E14" s="21"/>
      <c r="F14" s="22">
        <v>0</v>
      </c>
      <c r="G14" s="21"/>
      <c r="H14" s="20">
        <v>0</v>
      </c>
      <c r="I14" s="21"/>
      <c r="J14" s="22">
        <v>0</v>
      </c>
      <c r="K14" s="1"/>
    </row>
    <row r="15" spans="1:13">
      <c r="A15" s="5" t="s">
        <v>161</v>
      </c>
      <c r="B15" s="19">
        <v>2</v>
      </c>
      <c r="C15" s="19"/>
      <c r="D15" s="20">
        <v>0</v>
      </c>
      <c r="E15" s="21"/>
      <c r="F15" s="20">
        <v>2555</v>
      </c>
      <c r="G15" s="21"/>
      <c r="H15" s="20">
        <v>170369</v>
      </c>
      <c r="I15" s="21"/>
      <c r="J15" s="20">
        <v>215618</v>
      </c>
      <c r="K15" s="1"/>
    </row>
    <row r="16" spans="1:13">
      <c r="A16" s="5" t="s">
        <v>77</v>
      </c>
      <c r="B16" s="19">
        <v>4</v>
      </c>
      <c r="C16" s="19"/>
      <c r="D16" s="20">
        <v>17255582</v>
      </c>
      <c r="E16" s="21"/>
      <c r="F16" s="20">
        <v>17171898</v>
      </c>
      <c r="G16" s="21"/>
      <c r="H16" s="20">
        <v>1245153</v>
      </c>
      <c r="I16" s="21"/>
      <c r="J16" s="20">
        <v>1416464</v>
      </c>
      <c r="K16" s="1"/>
    </row>
    <row r="17" spans="1:11">
      <c r="A17" s="5" t="s">
        <v>143</v>
      </c>
      <c r="B17" s="19"/>
      <c r="C17" s="19"/>
      <c r="D17" s="20">
        <v>123235</v>
      </c>
      <c r="E17" s="21"/>
      <c r="F17" s="20">
        <v>108749</v>
      </c>
      <c r="G17" s="21"/>
      <c r="H17" s="20">
        <v>18</v>
      </c>
      <c r="I17" s="21"/>
      <c r="J17" s="20">
        <v>48</v>
      </c>
      <c r="K17" s="1"/>
    </row>
    <row r="18" spans="1:11">
      <c r="A18" s="5" t="s">
        <v>55</v>
      </c>
      <c r="B18" s="19"/>
      <c r="C18" s="19"/>
      <c r="D18" s="20">
        <v>46924</v>
      </c>
      <c r="E18" s="21"/>
      <c r="F18" s="20">
        <v>70377</v>
      </c>
      <c r="G18" s="21"/>
      <c r="H18" s="20">
        <v>7496</v>
      </c>
      <c r="I18" s="21"/>
      <c r="J18" s="20">
        <v>7559</v>
      </c>
      <c r="K18" s="1"/>
    </row>
    <row r="19" spans="1:11">
      <c r="A19" s="5" t="s">
        <v>170</v>
      </c>
      <c r="B19" s="19"/>
      <c r="C19" s="19"/>
      <c r="D19" s="20">
        <v>5790</v>
      </c>
      <c r="E19" s="21"/>
      <c r="F19" s="20">
        <v>6245</v>
      </c>
      <c r="G19" s="21"/>
      <c r="H19" s="20">
        <v>1663</v>
      </c>
      <c r="I19" s="21"/>
      <c r="J19" s="20">
        <v>1662</v>
      </c>
      <c r="K19" s="1"/>
    </row>
    <row r="20" spans="1:11">
      <c r="A20" s="5" t="s">
        <v>18</v>
      </c>
      <c r="B20" s="19"/>
      <c r="C20" s="19"/>
      <c r="D20" s="20">
        <v>351472</v>
      </c>
      <c r="E20" s="22"/>
      <c r="F20" s="20">
        <v>220860</v>
      </c>
      <c r="G20" s="21"/>
      <c r="H20" s="20">
        <v>292477</v>
      </c>
      <c r="I20" s="21"/>
      <c r="J20" s="20">
        <v>163902</v>
      </c>
      <c r="K20" s="1"/>
    </row>
    <row r="21" spans="1:11">
      <c r="A21" s="18" t="s">
        <v>11</v>
      </c>
      <c r="B21" s="19"/>
      <c r="C21" s="19"/>
      <c r="D21" s="23">
        <f>SUM(D11:D20)</f>
        <v>18770332</v>
      </c>
      <c r="E21" s="22"/>
      <c r="F21" s="23">
        <f>SUM(F11:F20)</f>
        <v>18935369</v>
      </c>
      <c r="G21" s="22"/>
      <c r="H21" s="23">
        <f>SUM(H11:H20)</f>
        <v>2376004</v>
      </c>
      <c r="I21" s="22"/>
      <c r="J21" s="23">
        <f>SUM(J11:J20)</f>
        <v>3193216</v>
      </c>
      <c r="K21" s="1"/>
    </row>
    <row r="22" spans="1:11">
      <c r="A22" s="24" t="s">
        <v>12</v>
      </c>
      <c r="B22" s="19"/>
      <c r="C22" s="19"/>
      <c r="D22" s="25"/>
      <c r="E22" s="21"/>
      <c r="F22" s="25"/>
      <c r="G22" s="21"/>
      <c r="H22" s="25"/>
      <c r="I22" s="21"/>
      <c r="J22" s="22"/>
      <c r="K22" s="1"/>
    </row>
    <row r="23" spans="1:11">
      <c r="A23" s="5" t="s">
        <v>166</v>
      </c>
      <c r="B23" s="19">
        <v>5</v>
      </c>
      <c r="C23" s="19"/>
      <c r="D23" s="20">
        <v>230072</v>
      </c>
      <c r="E23" s="21"/>
      <c r="F23" s="20">
        <v>197072</v>
      </c>
      <c r="G23" s="21"/>
      <c r="H23" s="20">
        <v>111000</v>
      </c>
      <c r="I23" s="21"/>
      <c r="J23" s="20">
        <v>78000</v>
      </c>
      <c r="K23" s="26"/>
    </row>
    <row r="24" spans="1:11">
      <c r="A24" s="5" t="s">
        <v>152</v>
      </c>
      <c r="B24" s="19">
        <v>6</v>
      </c>
      <c r="C24" s="19"/>
      <c r="D24" s="20">
        <v>384602</v>
      </c>
      <c r="E24" s="21"/>
      <c r="F24" s="20">
        <v>383402</v>
      </c>
      <c r="G24" s="21"/>
      <c r="H24" s="20">
        <v>35592</v>
      </c>
      <c r="I24" s="21"/>
      <c r="J24" s="20">
        <v>35274</v>
      </c>
      <c r="K24" s="26"/>
    </row>
    <row r="25" spans="1:11">
      <c r="A25" s="5" t="s">
        <v>78</v>
      </c>
      <c r="B25" s="19">
        <v>7</v>
      </c>
      <c r="C25" s="19"/>
      <c r="D25" s="20">
        <v>0</v>
      </c>
      <c r="E25" s="21"/>
      <c r="F25" s="20">
        <v>0</v>
      </c>
      <c r="G25" s="21"/>
      <c r="H25" s="20">
        <v>6210016</v>
      </c>
      <c r="I25" s="21"/>
      <c r="J25" s="20">
        <v>7314091</v>
      </c>
      <c r="K25" s="26"/>
    </row>
    <row r="26" spans="1:11">
      <c r="A26" s="5" t="s">
        <v>96</v>
      </c>
      <c r="B26" s="19">
        <v>8</v>
      </c>
      <c r="C26" s="19"/>
      <c r="D26" s="20">
        <v>3857812</v>
      </c>
      <c r="E26" s="21"/>
      <c r="F26" s="20">
        <v>3943490</v>
      </c>
      <c r="G26" s="21"/>
      <c r="H26" s="20">
        <v>3126338</v>
      </c>
      <c r="I26" s="21"/>
      <c r="J26" s="20">
        <v>3126338</v>
      </c>
      <c r="K26" s="26"/>
    </row>
    <row r="27" spans="1:11">
      <c r="A27" s="5" t="s">
        <v>126</v>
      </c>
      <c r="B27" s="19"/>
      <c r="C27" s="19"/>
      <c r="D27" s="20"/>
      <c r="E27" s="21"/>
      <c r="F27" s="20"/>
      <c r="G27" s="21"/>
      <c r="H27" s="20"/>
      <c r="I27" s="21"/>
      <c r="J27" s="20"/>
      <c r="K27" s="26"/>
    </row>
    <row r="28" spans="1:11">
      <c r="A28" s="5" t="s">
        <v>127</v>
      </c>
      <c r="B28" s="19">
        <v>2</v>
      </c>
      <c r="C28" s="19"/>
      <c r="D28" s="20">
        <v>1238816</v>
      </c>
      <c r="E28" s="21"/>
      <c r="F28" s="22">
        <v>1858057</v>
      </c>
      <c r="G28" s="21"/>
      <c r="H28" s="20">
        <v>1238816</v>
      </c>
      <c r="I28" s="21"/>
      <c r="J28" s="22">
        <v>1539266</v>
      </c>
      <c r="K28" s="26"/>
    </row>
    <row r="29" spans="1:11">
      <c r="A29" s="5" t="s">
        <v>161</v>
      </c>
      <c r="B29" s="19">
        <v>2</v>
      </c>
      <c r="C29" s="19"/>
      <c r="D29" s="20">
        <v>0</v>
      </c>
      <c r="E29" s="21"/>
      <c r="F29" s="22">
        <v>0</v>
      </c>
      <c r="G29" s="21"/>
      <c r="H29" s="20">
        <v>13543242</v>
      </c>
      <c r="I29" s="21"/>
      <c r="J29" s="22">
        <v>13178638</v>
      </c>
      <c r="K29" s="26"/>
    </row>
    <row r="30" spans="1:11">
      <c r="A30" s="5" t="s">
        <v>180</v>
      </c>
      <c r="B30" s="19"/>
      <c r="C30" s="19"/>
      <c r="D30" s="20">
        <v>1680908</v>
      </c>
      <c r="E30" s="21"/>
      <c r="F30" s="22">
        <v>1677931</v>
      </c>
      <c r="G30" s="21"/>
      <c r="H30" s="20">
        <v>0</v>
      </c>
      <c r="I30" s="21"/>
      <c r="J30" s="22">
        <v>0</v>
      </c>
      <c r="K30" s="26"/>
    </row>
    <row r="31" spans="1:11">
      <c r="A31" s="5" t="s">
        <v>90</v>
      </c>
      <c r="B31" s="19">
        <v>9</v>
      </c>
      <c r="C31" s="19"/>
      <c r="D31" s="20">
        <v>416867</v>
      </c>
      <c r="E31" s="21"/>
      <c r="F31" s="20">
        <v>296811</v>
      </c>
      <c r="G31" s="21"/>
      <c r="H31" s="20">
        <v>219252</v>
      </c>
      <c r="I31" s="21"/>
      <c r="J31" s="20">
        <v>201060</v>
      </c>
      <c r="K31" s="26"/>
    </row>
    <row r="32" spans="1:11">
      <c r="A32" s="5" t="s">
        <v>79</v>
      </c>
      <c r="B32" s="19">
        <v>10</v>
      </c>
      <c r="C32" s="19"/>
      <c r="D32" s="20">
        <v>343264</v>
      </c>
      <c r="E32" s="21"/>
      <c r="F32" s="20">
        <v>292515</v>
      </c>
      <c r="G32" s="21"/>
      <c r="H32" s="20">
        <v>110668</v>
      </c>
      <c r="I32" s="21"/>
      <c r="J32" s="20">
        <v>115374</v>
      </c>
      <c r="K32" s="26"/>
    </row>
    <row r="33" spans="1:13">
      <c r="A33" s="5" t="s">
        <v>153</v>
      </c>
      <c r="B33" s="19">
        <v>11</v>
      </c>
      <c r="C33" s="19"/>
      <c r="D33" s="20">
        <v>41887</v>
      </c>
      <c r="E33" s="21"/>
      <c r="F33" s="20">
        <v>73050</v>
      </c>
      <c r="G33" s="21"/>
      <c r="H33" s="20">
        <v>27603</v>
      </c>
      <c r="I33" s="21"/>
      <c r="J33" s="20">
        <v>58431</v>
      </c>
      <c r="K33" s="26"/>
    </row>
    <row r="34" spans="1:13">
      <c r="A34" s="5" t="s">
        <v>80</v>
      </c>
      <c r="B34" s="19">
        <v>12</v>
      </c>
      <c r="C34" s="19"/>
      <c r="D34" s="20">
        <v>132004</v>
      </c>
      <c r="E34" s="21"/>
      <c r="F34" s="20">
        <v>145947</v>
      </c>
      <c r="G34" s="21"/>
      <c r="H34" s="20">
        <v>128098</v>
      </c>
      <c r="I34" s="21"/>
      <c r="J34" s="20">
        <v>142111</v>
      </c>
    </row>
    <row r="35" spans="1:13">
      <c r="A35" s="5" t="s">
        <v>91</v>
      </c>
      <c r="B35" s="19"/>
      <c r="C35" s="19"/>
      <c r="D35" s="20">
        <v>508891</v>
      </c>
      <c r="E35" s="21"/>
      <c r="F35" s="20">
        <v>503549</v>
      </c>
      <c r="G35" s="21"/>
      <c r="H35" s="20">
        <v>351569</v>
      </c>
      <c r="I35" s="21"/>
      <c r="J35" s="20">
        <v>365634</v>
      </c>
    </row>
    <row r="36" spans="1:13">
      <c r="A36" s="5" t="s">
        <v>19</v>
      </c>
      <c r="B36" s="19"/>
      <c r="C36" s="19"/>
      <c r="D36" s="27">
        <v>439974</v>
      </c>
      <c r="E36" s="22"/>
      <c r="F36" s="27">
        <v>428539</v>
      </c>
      <c r="G36" s="22"/>
      <c r="H36" s="27">
        <v>131729</v>
      </c>
      <c r="I36" s="22"/>
      <c r="J36" s="27">
        <v>131728</v>
      </c>
    </row>
    <row r="37" spans="1:13">
      <c r="A37" s="18" t="s">
        <v>13</v>
      </c>
      <c r="B37" s="19"/>
      <c r="C37" s="19"/>
      <c r="D37" s="20">
        <f>SUM(D23:D36)</f>
        <v>9275097</v>
      </c>
      <c r="E37" s="22"/>
      <c r="F37" s="20">
        <f>SUM(F23:F36)</f>
        <v>9800363</v>
      </c>
      <c r="G37" s="22"/>
      <c r="H37" s="20">
        <f>SUM(H23:H36)</f>
        <v>25233923</v>
      </c>
      <c r="I37" s="22"/>
      <c r="J37" s="20">
        <f>SUM(J23:J36)</f>
        <v>26285945</v>
      </c>
    </row>
    <row r="38" spans="1:13" ht="24" thickBot="1">
      <c r="A38" s="18" t="s">
        <v>1</v>
      </c>
      <c r="B38" s="19"/>
      <c r="C38" s="19"/>
      <c r="D38" s="28">
        <f>SUM(D37,D21)</f>
        <v>28045429</v>
      </c>
      <c r="E38" s="22"/>
      <c r="F38" s="28">
        <f>SUM(F37,F21)</f>
        <v>28735732</v>
      </c>
      <c r="G38" s="22"/>
      <c r="H38" s="28">
        <f>SUM(H37,H21)</f>
        <v>27609927</v>
      </c>
      <c r="I38" s="22"/>
      <c r="J38" s="28">
        <f>SUM(J37,J21)</f>
        <v>29479161</v>
      </c>
      <c r="K38" s="1"/>
    </row>
    <row r="39" spans="1:13" ht="24" thickTop="1">
      <c r="A39" s="3"/>
      <c r="B39" s="16"/>
      <c r="C39" s="14"/>
      <c r="D39" s="17"/>
      <c r="E39" s="17"/>
      <c r="F39" s="17"/>
      <c r="G39" s="17"/>
      <c r="H39" s="17"/>
      <c r="I39" s="17"/>
      <c r="J39" s="17"/>
    </row>
    <row r="40" spans="1:13">
      <c r="A40" s="29" t="s">
        <v>230</v>
      </c>
      <c r="B40" s="19"/>
      <c r="C40" s="19"/>
      <c r="D40" s="19"/>
      <c r="E40" s="19"/>
      <c r="F40" s="19"/>
      <c r="G40" s="19"/>
      <c r="I40" s="19"/>
    </row>
    <row r="41" spans="1:13">
      <c r="A41" s="2" t="s">
        <v>86</v>
      </c>
      <c r="B41" s="3"/>
      <c r="C41" s="3"/>
      <c r="D41" s="3"/>
      <c r="E41" s="3"/>
      <c r="F41" s="3"/>
      <c r="G41" s="3"/>
      <c r="H41" s="4"/>
      <c r="I41" s="3"/>
      <c r="J41" s="4"/>
      <c r="K41" s="4"/>
      <c r="L41" s="4"/>
      <c r="M41" s="4"/>
    </row>
    <row r="42" spans="1:13" s="6" customFormat="1">
      <c r="A42" s="2" t="s">
        <v>211</v>
      </c>
      <c r="B42" s="3"/>
      <c r="C42" s="3"/>
      <c r="D42" s="3"/>
      <c r="E42" s="3"/>
      <c r="F42" s="3"/>
      <c r="G42" s="3"/>
      <c r="H42" s="4"/>
      <c r="I42" s="3"/>
      <c r="J42" s="4"/>
    </row>
    <row r="43" spans="1:13" s="6" customFormat="1">
      <c r="A43" s="2" t="s">
        <v>231</v>
      </c>
      <c r="B43" s="3"/>
      <c r="C43" s="3"/>
      <c r="D43" s="3"/>
      <c r="E43" s="3"/>
      <c r="F43" s="3"/>
      <c r="G43" s="3"/>
      <c r="H43" s="4"/>
      <c r="I43" s="3"/>
      <c r="J43" s="4"/>
    </row>
    <row r="44" spans="1:13" s="6" customFormat="1">
      <c r="A44" s="4"/>
      <c r="B44" s="7"/>
      <c r="C44" s="8"/>
      <c r="D44" s="9"/>
      <c r="E44" s="8"/>
      <c r="F44" s="7"/>
      <c r="G44" s="8"/>
      <c r="H44" s="10"/>
      <c r="I44" s="8"/>
      <c r="J44" s="10" t="s">
        <v>64</v>
      </c>
    </row>
    <row r="45" spans="1:13" s="6" customFormat="1">
      <c r="A45" s="11"/>
      <c r="B45" s="12"/>
      <c r="C45" s="11"/>
      <c r="D45" s="105" t="s">
        <v>35</v>
      </c>
      <c r="E45" s="105"/>
      <c r="F45" s="105"/>
      <c r="G45" s="11"/>
      <c r="H45" s="106" t="s">
        <v>36</v>
      </c>
      <c r="I45" s="106"/>
      <c r="J45" s="106"/>
    </row>
    <row r="46" spans="1:13">
      <c r="A46" s="3"/>
      <c r="B46" s="13" t="s">
        <v>0</v>
      </c>
      <c r="C46" s="14"/>
      <c r="D46" s="15" t="s">
        <v>232</v>
      </c>
      <c r="E46" s="14"/>
      <c r="F46" s="15" t="s">
        <v>235</v>
      </c>
      <c r="G46" s="14"/>
      <c r="H46" s="15" t="s">
        <v>232</v>
      </c>
      <c r="I46" s="14"/>
      <c r="J46" s="15" t="s">
        <v>235</v>
      </c>
    </row>
    <row r="47" spans="1:13">
      <c r="A47" s="3"/>
      <c r="B47" s="16"/>
      <c r="C47" s="14"/>
      <c r="D47" s="17" t="s">
        <v>118</v>
      </c>
      <c r="E47" s="17"/>
      <c r="F47" s="17" t="s">
        <v>119</v>
      </c>
      <c r="G47" s="17"/>
      <c r="H47" s="17" t="s">
        <v>118</v>
      </c>
      <c r="I47" s="17"/>
      <c r="J47" s="17" t="s">
        <v>119</v>
      </c>
    </row>
    <row r="48" spans="1:13">
      <c r="A48" s="3"/>
      <c r="B48" s="16"/>
      <c r="C48" s="14"/>
      <c r="D48" s="17" t="s">
        <v>120</v>
      </c>
      <c r="E48" s="17"/>
      <c r="F48" s="17"/>
      <c r="G48" s="17"/>
      <c r="H48" s="17" t="s">
        <v>120</v>
      </c>
      <c r="I48" s="17"/>
      <c r="J48" s="17"/>
    </row>
    <row r="49" spans="1:12">
      <c r="A49" s="18" t="s">
        <v>23</v>
      </c>
      <c r="B49" s="16"/>
      <c r="C49" s="16"/>
      <c r="D49" s="16"/>
      <c r="E49" s="16"/>
      <c r="F49" s="16"/>
      <c r="G49" s="16"/>
      <c r="H49" s="30"/>
      <c r="I49" s="16"/>
      <c r="J49" s="30"/>
      <c r="K49" s="1"/>
    </row>
    <row r="50" spans="1:12">
      <c r="A50" s="18" t="s">
        <v>14</v>
      </c>
      <c r="B50" s="16"/>
      <c r="C50" s="16"/>
      <c r="D50" s="16"/>
      <c r="E50" s="16"/>
      <c r="F50" s="16"/>
      <c r="G50" s="16"/>
      <c r="H50" s="5"/>
      <c r="I50" s="16"/>
      <c r="J50" s="5"/>
      <c r="K50" s="1"/>
    </row>
    <row r="51" spans="1:12">
      <c r="A51" s="5" t="s">
        <v>112</v>
      </c>
      <c r="B51" s="19">
        <v>13</v>
      </c>
      <c r="C51" s="16"/>
      <c r="D51" s="20">
        <v>248461</v>
      </c>
      <c r="E51" s="16"/>
      <c r="F51" s="22">
        <v>1705033</v>
      </c>
      <c r="G51" s="16"/>
      <c r="H51" s="20">
        <v>0</v>
      </c>
      <c r="I51" s="16"/>
      <c r="J51" s="22">
        <v>0</v>
      </c>
      <c r="K51" s="1"/>
    </row>
    <row r="52" spans="1:12">
      <c r="A52" s="5" t="s">
        <v>81</v>
      </c>
      <c r="B52" s="19">
        <v>2</v>
      </c>
      <c r="C52" s="16"/>
      <c r="D52" s="20">
        <v>1213266</v>
      </c>
      <c r="E52" s="31"/>
      <c r="F52" s="22">
        <v>1323977</v>
      </c>
      <c r="G52" s="31"/>
      <c r="H52" s="20">
        <v>698309</v>
      </c>
      <c r="I52" s="31"/>
      <c r="J52" s="22">
        <v>731538</v>
      </c>
      <c r="K52" s="1"/>
      <c r="L52" s="20"/>
    </row>
    <row r="53" spans="1:12">
      <c r="A53" s="5" t="s">
        <v>108</v>
      </c>
      <c r="B53" s="19">
        <v>14</v>
      </c>
      <c r="C53" s="16"/>
      <c r="D53" s="20">
        <v>5091172</v>
      </c>
      <c r="E53" s="31"/>
      <c r="F53" s="20">
        <v>5260372</v>
      </c>
      <c r="G53" s="31"/>
      <c r="H53" s="20">
        <v>5091172</v>
      </c>
      <c r="I53" s="31"/>
      <c r="J53" s="20">
        <v>5260372</v>
      </c>
      <c r="K53" s="1"/>
    </row>
    <row r="54" spans="1:12">
      <c r="A54" s="5" t="s">
        <v>252</v>
      </c>
      <c r="B54" s="19"/>
      <c r="C54" s="16"/>
      <c r="D54" s="20"/>
      <c r="E54" s="31"/>
      <c r="F54" s="20"/>
      <c r="G54" s="31"/>
      <c r="H54" s="20"/>
      <c r="I54" s="31"/>
      <c r="J54" s="20"/>
      <c r="K54" s="1"/>
    </row>
    <row r="55" spans="1:12">
      <c r="A55" s="5" t="s">
        <v>82</v>
      </c>
      <c r="B55" s="19">
        <v>15</v>
      </c>
      <c r="C55" s="16"/>
      <c r="D55" s="20">
        <v>3298937</v>
      </c>
      <c r="E55" s="31"/>
      <c r="F55" s="20">
        <v>365218</v>
      </c>
      <c r="G55" s="31"/>
      <c r="H55" s="20">
        <v>1103069</v>
      </c>
      <c r="I55" s="31"/>
      <c r="J55" s="20">
        <v>108555</v>
      </c>
      <c r="K55" s="31"/>
    </row>
    <row r="56" spans="1:12">
      <c r="A56" s="5" t="s">
        <v>154</v>
      </c>
      <c r="B56" s="19"/>
      <c r="C56" s="16"/>
      <c r="D56" s="20">
        <v>103431</v>
      </c>
      <c r="E56" s="31"/>
      <c r="F56" s="20">
        <v>98791</v>
      </c>
      <c r="G56" s="31"/>
      <c r="H56" s="20">
        <v>97797</v>
      </c>
      <c r="I56" s="31"/>
      <c r="J56" s="20">
        <v>93214</v>
      </c>
      <c r="K56" s="1"/>
    </row>
    <row r="57" spans="1:12">
      <c r="A57" s="5" t="s">
        <v>196</v>
      </c>
      <c r="B57" s="19">
        <v>2</v>
      </c>
      <c r="C57" s="16"/>
      <c r="D57" s="20">
        <v>693473</v>
      </c>
      <c r="E57" s="31"/>
      <c r="F57" s="20">
        <v>0</v>
      </c>
      <c r="G57" s="31"/>
      <c r="H57" s="20">
        <v>5782862</v>
      </c>
      <c r="I57" s="31"/>
      <c r="J57" s="22">
        <v>6014850</v>
      </c>
      <c r="K57" s="1"/>
    </row>
    <row r="58" spans="1:12">
      <c r="A58" s="5" t="s">
        <v>236</v>
      </c>
      <c r="B58" s="35">
        <v>16.100000000000001</v>
      </c>
      <c r="C58" s="16"/>
      <c r="D58" s="20">
        <v>350000</v>
      </c>
      <c r="E58" s="31"/>
      <c r="F58" s="20">
        <v>350000</v>
      </c>
      <c r="G58" s="31"/>
      <c r="H58" s="20">
        <v>0</v>
      </c>
      <c r="I58" s="31"/>
      <c r="J58" s="22">
        <v>0</v>
      </c>
      <c r="K58" s="1"/>
    </row>
    <row r="59" spans="1:12">
      <c r="A59" s="5" t="s">
        <v>237</v>
      </c>
      <c r="B59" s="35">
        <v>16.2</v>
      </c>
      <c r="C59" s="16"/>
      <c r="D59" s="20">
        <v>1643226</v>
      </c>
      <c r="E59" s="31"/>
      <c r="F59" s="20">
        <v>1690663</v>
      </c>
      <c r="G59" s="31"/>
      <c r="H59" s="20">
        <v>643226</v>
      </c>
      <c r="I59" s="31"/>
      <c r="J59" s="22">
        <v>690663</v>
      </c>
      <c r="K59" s="1"/>
    </row>
    <row r="60" spans="1:12">
      <c r="A60" s="5" t="s">
        <v>83</v>
      </c>
      <c r="B60" s="19"/>
      <c r="C60" s="16"/>
      <c r="D60" s="20">
        <v>90933</v>
      </c>
      <c r="E60" s="31"/>
      <c r="F60" s="20">
        <v>78144</v>
      </c>
      <c r="G60" s="31"/>
      <c r="H60" s="20">
        <v>0</v>
      </c>
      <c r="I60" s="31"/>
      <c r="J60" s="20">
        <v>0</v>
      </c>
      <c r="K60" s="1"/>
    </row>
    <row r="61" spans="1:12">
      <c r="A61" s="5" t="s">
        <v>100</v>
      </c>
      <c r="B61" s="19"/>
      <c r="C61" s="16"/>
      <c r="D61" s="20">
        <v>165460</v>
      </c>
      <c r="E61" s="31"/>
      <c r="F61" s="20">
        <v>169210</v>
      </c>
      <c r="G61" s="31"/>
      <c r="H61" s="20">
        <v>112818</v>
      </c>
      <c r="I61" s="31"/>
      <c r="J61" s="20">
        <v>113505</v>
      </c>
      <c r="K61" s="1"/>
    </row>
    <row r="62" spans="1:12">
      <c r="A62" s="5" t="s">
        <v>61</v>
      </c>
      <c r="B62" s="19">
        <v>2</v>
      </c>
      <c r="C62" s="16"/>
      <c r="D62" s="20">
        <v>1222369</v>
      </c>
      <c r="E62" s="31"/>
      <c r="F62" s="20">
        <v>1158831</v>
      </c>
      <c r="G62" s="31"/>
      <c r="H62" s="20">
        <v>696447</v>
      </c>
      <c r="I62" s="31"/>
      <c r="J62" s="20">
        <v>723614</v>
      </c>
      <c r="K62" s="1"/>
    </row>
    <row r="63" spans="1:12">
      <c r="A63" s="5" t="s">
        <v>84</v>
      </c>
      <c r="B63" s="19"/>
      <c r="C63" s="16"/>
      <c r="D63" s="20">
        <v>193319</v>
      </c>
      <c r="E63" s="31"/>
      <c r="F63" s="20">
        <v>182166</v>
      </c>
      <c r="G63" s="31"/>
      <c r="H63" s="20">
        <v>35501</v>
      </c>
      <c r="I63" s="31"/>
      <c r="J63" s="20">
        <v>38062</v>
      </c>
      <c r="K63" s="1"/>
    </row>
    <row r="64" spans="1:12">
      <c r="A64" s="5" t="s">
        <v>155</v>
      </c>
      <c r="B64" s="19">
        <v>2</v>
      </c>
      <c r="C64" s="16"/>
      <c r="D64" s="20">
        <v>17402</v>
      </c>
      <c r="E64" s="31"/>
      <c r="F64" s="20">
        <v>18884</v>
      </c>
      <c r="G64" s="31"/>
      <c r="H64" s="20">
        <v>16285</v>
      </c>
      <c r="I64" s="31"/>
      <c r="J64" s="20">
        <v>17630</v>
      </c>
      <c r="K64" s="1"/>
    </row>
    <row r="65" spans="1:13">
      <c r="A65" s="5" t="s">
        <v>20</v>
      </c>
      <c r="B65" s="19"/>
      <c r="C65" s="16"/>
      <c r="D65" s="20">
        <v>93874</v>
      </c>
      <c r="E65" s="32"/>
      <c r="F65" s="20">
        <v>81955</v>
      </c>
      <c r="G65" s="31"/>
      <c r="H65" s="20">
        <v>43455</v>
      </c>
      <c r="I65" s="31"/>
      <c r="J65" s="20">
        <v>43068</v>
      </c>
      <c r="K65" s="1"/>
    </row>
    <row r="66" spans="1:13">
      <c r="A66" s="18" t="s">
        <v>15</v>
      </c>
      <c r="B66" s="19"/>
      <c r="C66" s="19"/>
      <c r="D66" s="23">
        <f>SUM(D51:D65)</f>
        <v>14425323</v>
      </c>
      <c r="E66" s="22"/>
      <c r="F66" s="23">
        <f>SUM(F51:F65)</f>
        <v>12483244</v>
      </c>
      <c r="G66" s="22"/>
      <c r="H66" s="23">
        <f>SUM(H51:H65)</f>
        <v>14320941</v>
      </c>
      <c r="I66" s="22"/>
      <c r="J66" s="23">
        <f>SUM(J51:J65)</f>
        <v>13835071</v>
      </c>
      <c r="K66" s="1"/>
    </row>
    <row r="67" spans="1:13">
      <c r="A67" s="18" t="s">
        <v>26</v>
      </c>
      <c r="B67" s="19"/>
      <c r="C67" s="19"/>
      <c r="D67" s="20"/>
      <c r="E67" s="22"/>
      <c r="F67" s="20"/>
      <c r="G67" s="22"/>
      <c r="H67" s="22"/>
      <c r="I67" s="22"/>
      <c r="J67" s="22"/>
      <c r="K67" s="1"/>
    </row>
    <row r="68" spans="1:13">
      <c r="A68" s="5" t="s">
        <v>109</v>
      </c>
      <c r="B68" s="19">
        <v>14</v>
      </c>
      <c r="C68" s="19"/>
      <c r="D68" s="20">
        <v>0</v>
      </c>
      <c r="E68" s="22"/>
      <c r="F68" s="22">
        <v>2814750</v>
      </c>
      <c r="G68" s="22"/>
      <c r="H68" s="20">
        <v>0</v>
      </c>
      <c r="I68" s="22"/>
      <c r="J68" s="22">
        <v>2814750</v>
      </c>
      <c r="K68" s="1"/>
    </row>
    <row r="69" spans="1:13">
      <c r="A69" s="5" t="s">
        <v>253</v>
      </c>
      <c r="B69" s="19"/>
      <c r="C69" s="19"/>
      <c r="D69" s="20"/>
      <c r="E69" s="22"/>
      <c r="F69" s="20"/>
      <c r="G69" s="22"/>
      <c r="H69" s="20"/>
      <c r="I69" s="22"/>
      <c r="J69" s="20"/>
      <c r="K69" s="1"/>
    </row>
    <row r="70" spans="1:13">
      <c r="A70" s="5" t="s">
        <v>82</v>
      </c>
      <c r="B70" s="19">
        <v>15</v>
      </c>
      <c r="C70" s="19"/>
      <c r="D70" s="20">
        <v>830109</v>
      </c>
      <c r="E70" s="22"/>
      <c r="F70" s="22">
        <v>213669</v>
      </c>
      <c r="G70" s="22"/>
      <c r="H70" s="20">
        <v>830109</v>
      </c>
      <c r="I70" s="22"/>
      <c r="J70" s="22">
        <v>159106</v>
      </c>
      <c r="K70" s="1"/>
    </row>
    <row r="71" spans="1:13">
      <c r="A71" s="5" t="s">
        <v>238</v>
      </c>
      <c r="B71" s="35">
        <v>16.2</v>
      </c>
      <c r="C71" s="19"/>
      <c r="D71" s="20">
        <v>963986</v>
      </c>
      <c r="E71" s="22"/>
      <c r="F71" s="22">
        <v>1047778</v>
      </c>
      <c r="G71" s="22"/>
      <c r="H71" s="20">
        <v>437760</v>
      </c>
      <c r="I71" s="22"/>
      <c r="J71" s="22">
        <v>543319</v>
      </c>
      <c r="K71" s="1"/>
    </row>
    <row r="72" spans="1:13">
      <c r="A72" s="5" t="s">
        <v>156</v>
      </c>
      <c r="B72" s="19"/>
      <c r="C72" s="19"/>
      <c r="D72" s="20">
        <v>242438</v>
      </c>
      <c r="E72" s="22"/>
      <c r="F72" s="20">
        <v>266004</v>
      </c>
      <c r="G72" s="22"/>
      <c r="H72" s="20">
        <v>237763</v>
      </c>
      <c r="I72" s="22"/>
      <c r="J72" s="20">
        <v>260198</v>
      </c>
      <c r="K72" s="1"/>
    </row>
    <row r="73" spans="1:13">
      <c r="A73" s="5" t="s">
        <v>65</v>
      </c>
      <c r="B73" s="19"/>
      <c r="C73" s="19"/>
      <c r="D73" s="20">
        <v>109512</v>
      </c>
      <c r="E73" s="22"/>
      <c r="F73" s="20">
        <v>105393</v>
      </c>
      <c r="G73" s="22"/>
      <c r="H73" s="20">
        <v>85582</v>
      </c>
      <c r="I73" s="22"/>
      <c r="J73" s="20">
        <v>82439</v>
      </c>
      <c r="K73" s="1"/>
    </row>
    <row r="74" spans="1:13">
      <c r="A74" s="5" t="s">
        <v>117</v>
      </c>
      <c r="B74" s="19"/>
      <c r="C74" s="19"/>
      <c r="D74" s="20">
        <v>40629</v>
      </c>
      <c r="E74" s="22"/>
      <c r="F74" s="20">
        <v>40410</v>
      </c>
      <c r="G74" s="22"/>
      <c r="H74" s="20">
        <v>39186</v>
      </c>
      <c r="I74" s="22"/>
      <c r="J74" s="20">
        <v>38986</v>
      </c>
      <c r="K74" s="1"/>
    </row>
    <row r="75" spans="1:13">
      <c r="A75" s="5" t="s">
        <v>168</v>
      </c>
      <c r="B75" s="19"/>
      <c r="C75" s="19"/>
      <c r="D75" s="20">
        <v>30893</v>
      </c>
      <c r="E75" s="22"/>
      <c r="F75" s="20">
        <v>33054</v>
      </c>
      <c r="G75" s="22"/>
      <c r="H75" s="20">
        <v>29647</v>
      </c>
      <c r="I75" s="22"/>
      <c r="J75" s="20">
        <v>31748</v>
      </c>
      <c r="K75" s="1"/>
    </row>
    <row r="76" spans="1:13">
      <c r="A76" s="18" t="s">
        <v>27</v>
      </c>
      <c r="B76" s="19"/>
      <c r="C76" s="19"/>
      <c r="D76" s="23">
        <f>SUM(D68:D75)</f>
        <v>2217567</v>
      </c>
      <c r="E76" s="22"/>
      <c r="F76" s="23">
        <f>SUM(F68:F75)</f>
        <v>4521058</v>
      </c>
      <c r="G76" s="22"/>
      <c r="H76" s="23">
        <f>SUM(H68:H75)</f>
        <v>1660047</v>
      </c>
      <c r="I76" s="22"/>
      <c r="J76" s="23">
        <f>SUM(J68:J75)</f>
        <v>3930546</v>
      </c>
      <c r="K76" s="1"/>
    </row>
    <row r="77" spans="1:13">
      <c r="A77" s="18" t="s">
        <v>16</v>
      </c>
      <c r="B77" s="19"/>
      <c r="C77" s="19"/>
      <c r="D77" s="27">
        <f>SUM(D66,D76)</f>
        <v>16642890</v>
      </c>
      <c r="E77" s="22"/>
      <c r="F77" s="27">
        <f>SUM(F66,F76)</f>
        <v>17004302</v>
      </c>
      <c r="G77" s="22"/>
      <c r="H77" s="27">
        <f>SUM(H66,H76)</f>
        <v>15980988</v>
      </c>
      <c r="I77" s="22"/>
      <c r="J77" s="27">
        <f>SUM(J66,J76)</f>
        <v>17765617</v>
      </c>
      <c r="K77" s="1"/>
    </row>
    <row r="78" spans="1:13">
      <c r="A78" s="3"/>
      <c r="B78" s="16"/>
      <c r="C78" s="14"/>
      <c r="D78" s="17"/>
      <c r="E78" s="17"/>
      <c r="F78" s="17"/>
      <c r="G78" s="17"/>
      <c r="H78" s="17"/>
      <c r="I78" s="17"/>
      <c r="J78" s="17"/>
    </row>
    <row r="79" spans="1:13">
      <c r="A79" s="29" t="s">
        <v>230</v>
      </c>
      <c r="B79" s="19"/>
      <c r="C79" s="19"/>
      <c r="D79" s="19"/>
      <c r="E79" s="19"/>
      <c r="F79" s="19"/>
      <c r="G79" s="19"/>
      <c r="I79" s="19"/>
    </row>
    <row r="80" spans="1:13">
      <c r="A80" s="2" t="s">
        <v>86</v>
      </c>
      <c r="B80" s="3"/>
      <c r="C80" s="3"/>
      <c r="D80" s="3"/>
      <c r="E80" s="3"/>
      <c r="F80" s="3"/>
      <c r="G80" s="3"/>
      <c r="H80" s="4"/>
      <c r="I80" s="3"/>
      <c r="J80" s="4"/>
      <c r="K80" s="4"/>
      <c r="L80" s="4"/>
      <c r="M80" s="4"/>
    </row>
    <row r="81" spans="1:11" s="6" customFormat="1">
      <c r="A81" s="2" t="s">
        <v>211</v>
      </c>
      <c r="B81" s="3"/>
      <c r="C81" s="3"/>
      <c r="D81" s="3"/>
      <c r="E81" s="3"/>
      <c r="F81" s="3"/>
      <c r="G81" s="3"/>
      <c r="H81" s="4"/>
      <c r="I81" s="3"/>
      <c r="J81" s="4"/>
    </row>
    <row r="82" spans="1:11" s="6" customFormat="1">
      <c r="A82" s="2" t="s">
        <v>231</v>
      </c>
      <c r="B82" s="3"/>
      <c r="C82" s="3"/>
      <c r="D82" s="3"/>
      <c r="E82" s="3"/>
      <c r="F82" s="3"/>
      <c r="G82" s="3"/>
      <c r="H82" s="4"/>
      <c r="I82" s="3"/>
      <c r="J82" s="4"/>
    </row>
    <row r="83" spans="1:11" s="6" customFormat="1">
      <c r="A83" s="4"/>
      <c r="B83" s="7"/>
      <c r="C83" s="8"/>
      <c r="D83" s="9"/>
      <c r="E83" s="8"/>
      <c r="F83" s="7"/>
      <c r="G83" s="8"/>
      <c r="H83" s="10"/>
      <c r="I83" s="8"/>
      <c r="J83" s="10" t="s">
        <v>64</v>
      </c>
    </row>
    <row r="84" spans="1:11" s="6" customFormat="1">
      <c r="A84" s="11"/>
      <c r="B84" s="12"/>
      <c r="C84" s="11"/>
      <c r="D84" s="105" t="s">
        <v>35</v>
      </c>
      <c r="E84" s="105"/>
      <c r="F84" s="105"/>
      <c r="G84" s="11"/>
      <c r="H84" s="106" t="s">
        <v>36</v>
      </c>
      <c r="I84" s="106"/>
      <c r="J84" s="106"/>
    </row>
    <row r="85" spans="1:11">
      <c r="A85" s="3"/>
      <c r="B85" s="13" t="s">
        <v>0</v>
      </c>
      <c r="C85" s="14"/>
      <c r="D85" s="15" t="s">
        <v>232</v>
      </c>
      <c r="E85" s="14"/>
      <c r="F85" s="15" t="s">
        <v>235</v>
      </c>
      <c r="G85" s="14"/>
      <c r="H85" s="15" t="s">
        <v>232</v>
      </c>
      <c r="I85" s="14"/>
      <c r="J85" s="15" t="s">
        <v>235</v>
      </c>
    </row>
    <row r="86" spans="1:11">
      <c r="A86" s="3"/>
      <c r="B86" s="16"/>
      <c r="C86" s="14"/>
      <c r="D86" s="17" t="s">
        <v>118</v>
      </c>
      <c r="E86" s="17"/>
      <c r="F86" s="17" t="s">
        <v>119</v>
      </c>
      <c r="G86" s="17"/>
      <c r="H86" s="17" t="s">
        <v>118</v>
      </c>
      <c r="I86" s="17"/>
      <c r="J86" s="17" t="s">
        <v>119</v>
      </c>
    </row>
    <row r="87" spans="1:11">
      <c r="A87" s="3"/>
      <c r="B87" s="16"/>
      <c r="C87" s="14"/>
      <c r="D87" s="17" t="s">
        <v>120</v>
      </c>
      <c r="E87" s="17"/>
      <c r="F87" s="17"/>
      <c r="G87" s="17"/>
      <c r="H87" s="17" t="s">
        <v>120</v>
      </c>
      <c r="I87" s="17"/>
      <c r="J87" s="17"/>
    </row>
    <row r="88" spans="1:11">
      <c r="A88" s="18" t="s">
        <v>2</v>
      </c>
      <c r="C88" s="19"/>
      <c r="D88" s="19"/>
      <c r="E88" s="19"/>
      <c r="F88" s="19"/>
      <c r="G88" s="19"/>
      <c r="I88" s="19"/>
      <c r="K88" s="1"/>
    </row>
    <row r="89" spans="1:11">
      <c r="A89" s="5" t="s">
        <v>17</v>
      </c>
      <c r="B89" s="19"/>
      <c r="C89" s="19"/>
      <c r="D89" s="19"/>
      <c r="E89" s="19"/>
      <c r="F89" s="19"/>
      <c r="G89" s="19"/>
      <c r="I89" s="19"/>
      <c r="K89" s="1"/>
    </row>
    <row r="90" spans="1:11">
      <c r="A90" s="5" t="s">
        <v>85</v>
      </c>
      <c r="B90" s="35">
        <v>24.2</v>
      </c>
      <c r="C90" s="19"/>
      <c r="D90" s="19"/>
      <c r="E90" s="19"/>
      <c r="F90" s="19"/>
      <c r="G90" s="19"/>
      <c r="I90" s="19"/>
      <c r="K90" s="1"/>
    </row>
    <row r="91" spans="1:11" ht="24" thickBot="1">
      <c r="A91" s="33" t="s">
        <v>249</v>
      </c>
      <c r="B91" s="19"/>
      <c r="C91" s="19"/>
      <c r="D91" s="34">
        <v>478457</v>
      </c>
      <c r="E91" s="21"/>
      <c r="F91" s="34">
        <v>478457</v>
      </c>
      <c r="G91" s="21"/>
      <c r="H91" s="34">
        <v>478457</v>
      </c>
      <c r="I91" s="21"/>
      <c r="J91" s="34">
        <v>478457</v>
      </c>
      <c r="K91" s="1"/>
    </row>
    <row r="92" spans="1:11" ht="24" thickTop="1">
      <c r="A92" s="5" t="s">
        <v>121</v>
      </c>
      <c r="B92" s="19"/>
      <c r="C92" s="19"/>
      <c r="D92" s="22"/>
      <c r="E92" s="22"/>
      <c r="F92" s="22"/>
      <c r="G92" s="22"/>
      <c r="H92" s="22"/>
      <c r="I92" s="22"/>
      <c r="J92" s="22"/>
      <c r="K92" s="1"/>
    </row>
    <row r="93" spans="1:11">
      <c r="A93" s="5" t="s">
        <v>207</v>
      </c>
      <c r="B93" s="35"/>
      <c r="C93" s="19"/>
      <c r="D93" s="20">
        <v>416626</v>
      </c>
      <c r="E93" s="22"/>
      <c r="F93" s="20">
        <v>416626</v>
      </c>
      <c r="G93" s="22"/>
      <c r="H93" s="20">
        <v>416626</v>
      </c>
      <c r="I93" s="22"/>
      <c r="J93" s="20">
        <v>416626</v>
      </c>
      <c r="K93" s="1"/>
    </row>
    <row r="94" spans="1:11">
      <c r="A94" s="5" t="s">
        <v>254</v>
      </c>
      <c r="B94" s="35"/>
      <c r="C94" s="19"/>
      <c r="D94" s="20">
        <v>6300706</v>
      </c>
      <c r="E94" s="22"/>
      <c r="F94" s="20">
        <v>6300706</v>
      </c>
      <c r="G94" s="22"/>
      <c r="H94" s="20">
        <v>6300706</v>
      </c>
      <c r="I94" s="22"/>
      <c r="J94" s="20">
        <v>6300706</v>
      </c>
      <c r="K94" s="1"/>
    </row>
    <row r="95" spans="1:11">
      <c r="A95" s="5" t="s">
        <v>103</v>
      </c>
      <c r="B95" s="19">
        <v>17</v>
      </c>
      <c r="C95" s="19"/>
      <c r="D95" s="20">
        <v>3000000</v>
      </c>
      <c r="E95" s="22"/>
      <c r="F95" s="20">
        <v>3000000</v>
      </c>
      <c r="G95" s="22"/>
      <c r="H95" s="20">
        <v>3000000</v>
      </c>
      <c r="I95" s="22"/>
      <c r="J95" s="20">
        <v>3000000</v>
      </c>
      <c r="K95" s="1"/>
    </row>
    <row r="96" spans="1:11">
      <c r="A96" s="5" t="s">
        <v>191</v>
      </c>
      <c r="B96" s="19">
        <v>18</v>
      </c>
      <c r="C96" s="19"/>
      <c r="D96" s="20">
        <v>35770</v>
      </c>
      <c r="E96" s="22"/>
      <c r="F96" s="20">
        <v>34881</v>
      </c>
      <c r="G96" s="22"/>
      <c r="H96" s="20">
        <v>35770</v>
      </c>
      <c r="I96" s="22"/>
      <c r="J96" s="20">
        <v>34881</v>
      </c>
      <c r="K96" s="1"/>
    </row>
    <row r="97" spans="1:11">
      <c r="A97" s="5" t="s">
        <v>101</v>
      </c>
      <c r="B97" s="35"/>
      <c r="C97" s="19"/>
      <c r="D97" s="32"/>
      <c r="E97" s="22"/>
      <c r="F97" s="32"/>
      <c r="G97" s="22"/>
      <c r="H97" s="32"/>
      <c r="I97" s="22"/>
      <c r="J97" s="32"/>
      <c r="K97" s="1"/>
    </row>
    <row r="98" spans="1:11">
      <c r="A98" s="5" t="s">
        <v>30</v>
      </c>
      <c r="B98" s="19"/>
      <c r="C98" s="19"/>
      <c r="D98" s="20">
        <v>52078</v>
      </c>
      <c r="E98" s="22"/>
      <c r="F98" s="22">
        <v>52078</v>
      </c>
      <c r="G98" s="22"/>
      <c r="H98" s="20">
        <v>52078</v>
      </c>
      <c r="I98" s="22"/>
      <c r="J98" s="22">
        <v>52078</v>
      </c>
      <c r="K98" s="1"/>
    </row>
    <row r="99" spans="1:11">
      <c r="A99" s="5" t="s">
        <v>110</v>
      </c>
      <c r="B99" s="35"/>
      <c r="C99" s="19"/>
      <c r="D99" s="20">
        <v>1174168</v>
      </c>
      <c r="E99" s="22"/>
      <c r="F99" s="20">
        <v>1500929</v>
      </c>
      <c r="G99" s="22"/>
      <c r="H99" s="20">
        <v>1823759</v>
      </c>
      <c r="I99" s="22"/>
      <c r="J99" s="20">
        <v>1909253</v>
      </c>
      <c r="K99" s="1"/>
    </row>
    <row r="100" spans="1:11">
      <c r="A100" s="5" t="s">
        <v>71</v>
      </c>
      <c r="B100" s="35"/>
      <c r="C100" s="19"/>
      <c r="D100" s="27">
        <v>-34234</v>
      </c>
      <c r="E100" s="22"/>
      <c r="F100" s="27">
        <v>-32878</v>
      </c>
      <c r="G100" s="22"/>
      <c r="H100" s="27">
        <v>0</v>
      </c>
      <c r="I100" s="22"/>
      <c r="J100" s="27">
        <v>0</v>
      </c>
      <c r="K100" s="1"/>
    </row>
    <row r="101" spans="1:11">
      <c r="A101" s="5" t="s">
        <v>124</v>
      </c>
      <c r="B101" s="35"/>
      <c r="C101" s="19"/>
      <c r="D101" s="20">
        <f>SUM(D93:D100)</f>
        <v>10945114</v>
      </c>
      <c r="E101" s="22"/>
      <c r="F101" s="20">
        <f>SUM(F93:F100)</f>
        <v>11272342</v>
      </c>
      <c r="G101" s="22"/>
      <c r="H101" s="20">
        <f>SUM(H93:H100)</f>
        <v>11628939</v>
      </c>
      <c r="I101" s="22"/>
      <c r="J101" s="20">
        <f>SUM(J93:J100)</f>
        <v>11713544</v>
      </c>
      <c r="K101" s="1"/>
    </row>
    <row r="102" spans="1:11">
      <c r="A102" s="5" t="s">
        <v>125</v>
      </c>
      <c r="B102" s="35"/>
      <c r="C102" s="19"/>
      <c r="D102" s="27">
        <v>457425</v>
      </c>
      <c r="E102" s="22"/>
      <c r="F102" s="27">
        <v>459088</v>
      </c>
      <c r="G102" s="22"/>
      <c r="H102" s="27">
        <v>0</v>
      </c>
      <c r="I102" s="22"/>
      <c r="J102" s="27">
        <v>0</v>
      </c>
      <c r="K102" s="1"/>
    </row>
    <row r="103" spans="1:11">
      <c r="A103" s="18" t="s">
        <v>104</v>
      </c>
      <c r="B103" s="19"/>
      <c r="C103" s="19"/>
      <c r="D103" s="36">
        <f>SUM(D101:D102)</f>
        <v>11402539</v>
      </c>
      <c r="E103" s="22"/>
      <c r="F103" s="36">
        <f>SUM(F101:F102)</f>
        <v>11731430</v>
      </c>
      <c r="G103" s="22"/>
      <c r="H103" s="36">
        <f>SUM(H101:H102)</f>
        <v>11628939</v>
      </c>
      <c r="I103" s="22"/>
      <c r="J103" s="36">
        <f>SUM(J101:J102)</f>
        <v>11713544</v>
      </c>
      <c r="K103" s="1"/>
    </row>
    <row r="104" spans="1:11" ht="24" thickBot="1">
      <c r="A104" s="18" t="s">
        <v>3</v>
      </c>
      <c r="B104" s="19"/>
      <c r="C104" s="19"/>
      <c r="D104" s="37">
        <f>SUM(D103,D77)</f>
        <v>28045429</v>
      </c>
      <c r="E104" s="22"/>
      <c r="F104" s="37">
        <f>SUM(F103,F77)</f>
        <v>28735732</v>
      </c>
      <c r="G104" s="22"/>
      <c r="H104" s="37">
        <f>SUM(H103,H77)</f>
        <v>27609927</v>
      </c>
      <c r="I104" s="22"/>
      <c r="J104" s="37">
        <f>SUM(J103,J77)</f>
        <v>29479161</v>
      </c>
      <c r="K104" s="1"/>
    </row>
    <row r="105" spans="1:11" ht="24" thickTop="1">
      <c r="A105" s="18"/>
      <c r="B105" s="19"/>
      <c r="C105" s="19"/>
      <c r="D105" s="32">
        <f>SUM(D104-D38)</f>
        <v>0</v>
      </c>
      <c r="E105" s="32"/>
      <c r="F105" s="32">
        <f>SUM(F104-F38)</f>
        <v>0</v>
      </c>
      <c r="G105" s="32"/>
      <c r="H105" s="32">
        <f>SUM(H104-H38)</f>
        <v>0</v>
      </c>
      <c r="I105" s="32"/>
      <c r="J105" s="32">
        <f>SUM(J104-J38)</f>
        <v>0</v>
      </c>
      <c r="K105" s="1"/>
    </row>
    <row r="106" spans="1:11">
      <c r="A106" s="29" t="s">
        <v>230</v>
      </c>
      <c r="B106" s="19"/>
      <c r="C106" s="19"/>
      <c r="D106" s="19"/>
      <c r="E106" s="19"/>
      <c r="F106" s="19"/>
      <c r="G106" s="19"/>
      <c r="H106" s="5"/>
      <c r="I106" s="19"/>
      <c r="J106" s="5"/>
    </row>
    <row r="107" spans="1:11">
      <c r="B107" s="19"/>
      <c r="C107" s="19"/>
      <c r="D107" s="19"/>
      <c r="E107" s="19"/>
      <c r="F107" s="19"/>
      <c r="G107" s="19"/>
      <c r="H107" s="5"/>
      <c r="I107" s="19"/>
      <c r="J107" s="5"/>
    </row>
    <row r="108" spans="1:11">
      <c r="B108" s="19"/>
      <c r="C108" s="19"/>
      <c r="D108" s="19"/>
      <c r="E108" s="19"/>
      <c r="F108" s="19"/>
      <c r="G108" s="19"/>
      <c r="H108" s="5"/>
      <c r="I108" s="19"/>
      <c r="J108" s="5"/>
    </row>
    <row r="109" spans="1:11">
      <c r="A109" s="38" t="s">
        <v>4</v>
      </c>
      <c r="B109" s="19"/>
      <c r="C109" s="19"/>
      <c r="D109" s="19"/>
      <c r="E109" s="19"/>
      <c r="F109" s="19"/>
      <c r="G109" s="19"/>
      <c r="H109" s="19"/>
      <c r="I109" s="19"/>
    </row>
    <row r="110" spans="1:11">
      <c r="A110" s="7"/>
      <c r="B110" s="19"/>
      <c r="C110" s="19"/>
      <c r="D110" s="19"/>
      <c r="E110" s="19"/>
      <c r="F110" s="19"/>
      <c r="G110" s="19"/>
      <c r="I110" s="19"/>
    </row>
    <row r="111" spans="1:11">
      <c r="A111" s="7"/>
      <c r="B111" s="5" t="s">
        <v>5</v>
      </c>
    </row>
    <row r="112" spans="1:11">
      <c r="A112" s="39" t="s">
        <v>4</v>
      </c>
      <c r="B112" s="19"/>
      <c r="C112" s="19"/>
      <c r="D112" s="19"/>
      <c r="E112" s="19"/>
      <c r="F112" s="19"/>
      <c r="G112" s="19"/>
      <c r="H112" s="4"/>
      <c r="I112" s="19"/>
      <c r="J112" s="4"/>
    </row>
  </sheetData>
  <mergeCells count="6">
    <mergeCell ref="D5:F5"/>
    <mergeCell ref="H5:J5"/>
    <mergeCell ref="D45:F45"/>
    <mergeCell ref="H45:J45"/>
    <mergeCell ref="D84:F84"/>
    <mergeCell ref="H84:J84"/>
  </mergeCells>
  <printOptions gridLinesSet="0"/>
  <pageMargins left="0.78740157480314965" right="0.39370078740157483" top="0.78740157480314965" bottom="0.39763779527559057" header="0.19685039370078741" footer="0.19685039370078741"/>
  <pageSetup paperSize="9" scale="71" fitToHeight="0" orientation="portrait" r:id="rId1"/>
  <headerFooter alignWithMargins="0"/>
  <rowBreaks count="2" manualBreakCount="2">
    <brk id="40" max="9" man="1"/>
    <brk id="79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4"/>
  <sheetViews>
    <sheetView showGridLines="0" view="pageBreakPreview" topLeftCell="A46" zoomScale="90" zoomScaleNormal="67" zoomScaleSheetLayoutView="90" workbookViewId="0">
      <selection activeCell="H63" sqref="H63"/>
    </sheetView>
  </sheetViews>
  <sheetFormatPr defaultColWidth="10.5703125" defaultRowHeight="24" customHeight="1"/>
  <cols>
    <col min="1" max="1" width="55.7109375" style="5" customWidth="1"/>
    <col min="2" max="2" width="8.140625" style="5" customWidth="1"/>
    <col min="3" max="3" width="1.85546875" style="5" customWidth="1"/>
    <col min="4" max="4" width="14.7109375" style="5" customWidth="1"/>
    <col min="5" max="5" width="1.85546875" style="5" customWidth="1"/>
    <col min="6" max="6" width="14.7109375" style="5" customWidth="1"/>
    <col min="7" max="7" width="1.85546875" style="5" customWidth="1"/>
    <col min="8" max="8" width="14.7109375" style="9" customWidth="1"/>
    <col min="9" max="9" width="1.85546875" style="9" customWidth="1"/>
    <col min="10" max="10" width="14.7109375" style="9" customWidth="1"/>
    <col min="11" max="11" width="1.85546875" style="5" customWidth="1"/>
    <col min="12" max="16384" width="10.5703125" style="5"/>
  </cols>
  <sheetData>
    <row r="1" spans="1:11" ht="24" customHeight="1">
      <c r="A1" s="7"/>
      <c r="B1" s="19"/>
      <c r="C1" s="19"/>
      <c r="D1" s="19"/>
      <c r="E1" s="19"/>
      <c r="F1" s="19"/>
      <c r="G1" s="19"/>
      <c r="H1" s="4"/>
      <c r="I1" s="4"/>
      <c r="J1" s="40" t="s">
        <v>69</v>
      </c>
      <c r="K1" s="19"/>
    </row>
    <row r="2" spans="1:11" s="6" customFormat="1" ht="24" customHeight="1">
      <c r="A2" s="2" t="s">
        <v>86</v>
      </c>
      <c r="B2" s="3"/>
      <c r="C2" s="3"/>
      <c r="D2" s="3"/>
      <c r="E2" s="3"/>
      <c r="F2" s="3"/>
      <c r="G2" s="3"/>
      <c r="H2" s="4"/>
      <c r="I2" s="4"/>
      <c r="J2" s="4"/>
      <c r="K2" s="3"/>
    </row>
    <row r="3" spans="1:11" s="6" customFormat="1" ht="24" customHeight="1">
      <c r="A3" s="2" t="s">
        <v>66</v>
      </c>
      <c r="B3" s="3"/>
      <c r="C3" s="3"/>
      <c r="D3" s="3"/>
      <c r="E3" s="3"/>
      <c r="F3" s="3"/>
      <c r="G3" s="3"/>
      <c r="H3" s="4"/>
      <c r="I3" s="3"/>
      <c r="J3" s="4"/>
      <c r="K3" s="3"/>
    </row>
    <row r="4" spans="1:11" s="6" customFormat="1" ht="24" customHeight="1">
      <c r="A4" s="24" t="s">
        <v>234</v>
      </c>
      <c r="B4" s="3"/>
      <c r="C4" s="3"/>
      <c r="D4" s="3"/>
      <c r="E4" s="3"/>
      <c r="F4" s="3"/>
      <c r="G4" s="3"/>
      <c r="H4" s="4"/>
      <c r="I4" s="3"/>
      <c r="J4" s="4"/>
      <c r="K4" s="3"/>
    </row>
    <row r="5" spans="1:11" s="6" customFormat="1" ht="24" customHeight="1">
      <c r="A5" s="3"/>
      <c r="B5" s="3"/>
      <c r="C5" s="3"/>
      <c r="D5" s="3"/>
      <c r="E5" s="3"/>
      <c r="F5" s="3"/>
      <c r="G5" s="3"/>
      <c r="H5" s="4"/>
      <c r="I5" s="3"/>
      <c r="J5" s="40" t="s">
        <v>64</v>
      </c>
      <c r="K5" s="3"/>
    </row>
    <row r="6" spans="1:11" ht="24" customHeight="1">
      <c r="B6" s="16"/>
      <c r="C6" s="16"/>
      <c r="D6" s="105" t="s">
        <v>35</v>
      </c>
      <c r="E6" s="105"/>
      <c r="F6" s="105"/>
      <c r="G6" s="41"/>
      <c r="H6" s="107" t="s">
        <v>36</v>
      </c>
      <c r="I6" s="107"/>
      <c r="J6" s="107"/>
    </row>
    <row r="7" spans="1:11" ht="24" customHeight="1">
      <c r="B7" s="13" t="s">
        <v>0</v>
      </c>
      <c r="C7" s="16"/>
      <c r="D7" s="42" t="s">
        <v>239</v>
      </c>
      <c r="E7" s="43"/>
      <c r="F7" s="42" t="s">
        <v>205</v>
      </c>
      <c r="G7" s="16"/>
      <c r="H7" s="42" t="s">
        <v>239</v>
      </c>
      <c r="I7" s="43"/>
      <c r="J7" s="42" t="s">
        <v>205</v>
      </c>
      <c r="K7" s="43"/>
    </row>
    <row r="8" spans="1:11" ht="24" customHeight="1">
      <c r="A8" s="2" t="s">
        <v>89</v>
      </c>
      <c r="B8" s="16"/>
      <c r="C8" s="16"/>
      <c r="D8" s="44"/>
      <c r="E8" s="43"/>
      <c r="F8" s="44"/>
      <c r="G8" s="16"/>
      <c r="H8" s="44"/>
      <c r="I8" s="43"/>
      <c r="J8" s="44"/>
      <c r="K8" s="43"/>
    </row>
    <row r="9" spans="1:11" ht="24" customHeight="1">
      <c r="A9" s="18" t="s">
        <v>6</v>
      </c>
      <c r="H9" s="45"/>
      <c r="I9" s="45"/>
      <c r="J9" s="45"/>
    </row>
    <row r="10" spans="1:11" ht="24" customHeight="1">
      <c r="A10" s="5" t="s">
        <v>57</v>
      </c>
      <c r="B10" s="19"/>
      <c r="D10" s="20">
        <v>554348</v>
      </c>
      <c r="E10" s="22"/>
      <c r="F10" s="22">
        <v>1826616</v>
      </c>
      <c r="G10" s="22"/>
      <c r="H10" s="20">
        <v>236368</v>
      </c>
      <c r="I10" s="22"/>
      <c r="J10" s="22">
        <v>400809</v>
      </c>
      <c r="K10" s="22"/>
    </row>
    <row r="11" spans="1:11" ht="24" customHeight="1">
      <c r="A11" s="5" t="s">
        <v>56</v>
      </c>
      <c r="B11" s="19">
        <v>2</v>
      </c>
      <c r="D11" s="20">
        <v>61855</v>
      </c>
      <c r="E11" s="22"/>
      <c r="F11" s="22">
        <v>73011</v>
      </c>
      <c r="G11" s="22"/>
      <c r="H11" s="20">
        <v>127921</v>
      </c>
      <c r="I11" s="22"/>
      <c r="J11" s="22">
        <v>198612</v>
      </c>
      <c r="K11" s="22"/>
    </row>
    <row r="12" spans="1:11" ht="24" customHeight="1">
      <c r="A12" s="5" t="s">
        <v>29</v>
      </c>
      <c r="B12" s="19">
        <v>2</v>
      </c>
      <c r="D12" s="20">
        <v>23465</v>
      </c>
      <c r="E12" s="22"/>
      <c r="F12" s="22">
        <v>34009</v>
      </c>
      <c r="G12" s="22"/>
      <c r="H12" s="20">
        <v>20124</v>
      </c>
      <c r="I12" s="22"/>
      <c r="J12" s="22">
        <v>58957</v>
      </c>
      <c r="K12" s="22"/>
    </row>
    <row r="13" spans="1:11" ht="24" customHeight="1">
      <c r="A13" s="5" t="s">
        <v>140</v>
      </c>
      <c r="B13" s="19">
        <v>2</v>
      </c>
      <c r="C13" s="19"/>
      <c r="D13" s="20">
        <v>39329</v>
      </c>
      <c r="E13" s="21"/>
      <c r="F13" s="22">
        <v>31738</v>
      </c>
      <c r="G13" s="21"/>
      <c r="H13" s="20">
        <v>39271</v>
      </c>
      <c r="I13" s="21"/>
      <c r="J13" s="22">
        <v>31519</v>
      </c>
      <c r="K13" s="21"/>
    </row>
    <row r="14" spans="1:11" ht="24" customHeight="1">
      <c r="A14" s="5" t="s">
        <v>139</v>
      </c>
      <c r="B14" s="19">
        <v>2</v>
      </c>
      <c r="C14" s="19"/>
      <c r="D14" s="20">
        <v>42375</v>
      </c>
      <c r="E14" s="21"/>
      <c r="F14" s="22">
        <v>37464</v>
      </c>
      <c r="G14" s="21"/>
      <c r="H14" s="20">
        <v>0</v>
      </c>
      <c r="I14" s="21"/>
      <c r="J14" s="22">
        <v>0</v>
      </c>
      <c r="K14" s="21"/>
    </row>
    <row r="15" spans="1:11" ht="24" customHeight="1">
      <c r="A15" s="5" t="s">
        <v>158</v>
      </c>
      <c r="B15" s="19">
        <v>2</v>
      </c>
      <c r="D15" s="20">
        <v>24564</v>
      </c>
      <c r="E15" s="22"/>
      <c r="F15" s="22">
        <v>78566</v>
      </c>
      <c r="G15" s="22"/>
      <c r="H15" s="20">
        <v>189930</v>
      </c>
      <c r="I15" s="22"/>
      <c r="J15" s="22">
        <v>210094</v>
      </c>
      <c r="K15" s="21"/>
    </row>
    <row r="16" spans="1:11" ht="24" customHeight="1">
      <c r="A16" s="5" t="s">
        <v>159</v>
      </c>
      <c r="B16" s="19" t="s">
        <v>255</v>
      </c>
      <c r="D16" s="20">
        <v>0</v>
      </c>
      <c r="E16" s="22"/>
      <c r="F16" s="22">
        <v>0</v>
      </c>
      <c r="G16" s="22"/>
      <c r="H16" s="20">
        <v>66660</v>
      </c>
      <c r="I16" s="22"/>
      <c r="J16" s="22">
        <v>76622</v>
      </c>
      <c r="K16" s="21"/>
    </row>
    <row r="17" spans="1:11" ht="24" customHeight="1">
      <c r="A17" s="5" t="s">
        <v>21</v>
      </c>
      <c r="B17" s="19" t="s">
        <v>270</v>
      </c>
      <c r="C17" s="19"/>
      <c r="D17" s="22">
        <v>4271</v>
      </c>
      <c r="E17" s="22"/>
      <c r="F17" s="22">
        <v>24520</v>
      </c>
      <c r="G17" s="22"/>
      <c r="H17" s="22">
        <v>118008</v>
      </c>
      <c r="I17" s="22"/>
      <c r="J17" s="22">
        <v>14106</v>
      </c>
      <c r="K17" s="21"/>
    </row>
    <row r="18" spans="1:11" ht="24" customHeight="1">
      <c r="A18" s="18" t="s">
        <v>8</v>
      </c>
      <c r="B18" s="21"/>
      <c r="C18" s="22"/>
      <c r="D18" s="46">
        <f>SUM(D10:D17)</f>
        <v>750207</v>
      </c>
      <c r="E18" s="22"/>
      <c r="F18" s="46">
        <f>SUM(F10:F17)</f>
        <v>2105924</v>
      </c>
      <c r="G18" s="22"/>
      <c r="H18" s="46">
        <f>SUM(H10:H17)</f>
        <v>798282</v>
      </c>
      <c r="I18" s="22"/>
      <c r="J18" s="46">
        <f>SUM(J10:J17)</f>
        <v>990719</v>
      </c>
      <c r="K18" s="22"/>
    </row>
    <row r="19" spans="1:11" ht="24" customHeight="1">
      <c r="A19" s="18" t="s">
        <v>7</v>
      </c>
      <c r="D19" s="22"/>
      <c r="E19" s="22"/>
      <c r="F19" s="22"/>
      <c r="G19" s="22"/>
      <c r="H19" s="22"/>
      <c r="I19" s="22"/>
      <c r="J19" s="22"/>
      <c r="K19" s="22"/>
    </row>
    <row r="20" spans="1:11" ht="24" customHeight="1">
      <c r="A20" s="5" t="s">
        <v>58</v>
      </c>
      <c r="B20" s="19"/>
      <c r="D20" s="20">
        <v>435251</v>
      </c>
      <c r="E20" s="22"/>
      <c r="F20" s="22">
        <v>1254807</v>
      </c>
      <c r="G20" s="22"/>
      <c r="H20" s="20">
        <v>192694</v>
      </c>
      <c r="I20" s="22"/>
      <c r="J20" s="22">
        <v>337335</v>
      </c>
      <c r="K20" s="22"/>
    </row>
    <row r="21" spans="1:11" ht="24" customHeight="1">
      <c r="A21" s="5" t="s">
        <v>115</v>
      </c>
      <c r="B21" s="19">
        <v>2</v>
      </c>
      <c r="D21" s="20">
        <v>57507</v>
      </c>
      <c r="E21" s="22"/>
      <c r="F21" s="22">
        <v>86101</v>
      </c>
      <c r="G21" s="22"/>
      <c r="H21" s="20">
        <v>142439</v>
      </c>
      <c r="I21" s="22"/>
      <c r="J21" s="22">
        <v>202876</v>
      </c>
      <c r="K21" s="22"/>
    </row>
    <row r="22" spans="1:11" ht="24" customHeight="1">
      <c r="A22" s="5" t="s">
        <v>116</v>
      </c>
      <c r="B22" s="19">
        <v>2</v>
      </c>
      <c r="D22" s="20">
        <v>29851</v>
      </c>
      <c r="E22" s="22"/>
      <c r="F22" s="22">
        <v>17811</v>
      </c>
      <c r="G22" s="22"/>
      <c r="H22" s="20">
        <v>37135</v>
      </c>
      <c r="I22" s="22"/>
      <c r="J22" s="22">
        <v>61868</v>
      </c>
      <c r="K22" s="22"/>
    </row>
    <row r="23" spans="1:11" ht="24" customHeight="1">
      <c r="A23" s="5" t="s">
        <v>142</v>
      </c>
      <c r="B23" s="47"/>
      <c r="D23" s="20">
        <v>27824</v>
      </c>
      <c r="E23" s="22"/>
      <c r="F23" s="22">
        <v>19352</v>
      </c>
      <c r="G23" s="22"/>
      <c r="H23" s="20">
        <v>29201</v>
      </c>
      <c r="I23" s="22"/>
      <c r="J23" s="22">
        <v>19369</v>
      </c>
      <c r="K23" s="22"/>
    </row>
    <row r="24" spans="1:11" ht="24" customHeight="1">
      <c r="A24" s="5" t="s">
        <v>141</v>
      </c>
      <c r="B24" s="47"/>
      <c r="D24" s="20">
        <v>26308</v>
      </c>
      <c r="E24" s="22"/>
      <c r="F24" s="22">
        <v>25379</v>
      </c>
      <c r="G24" s="22"/>
      <c r="H24" s="22">
        <v>0</v>
      </c>
      <c r="I24" s="22"/>
      <c r="J24" s="22">
        <v>0</v>
      </c>
      <c r="K24" s="22"/>
    </row>
    <row r="25" spans="1:11" ht="24" customHeight="1">
      <c r="A25" s="5" t="s">
        <v>74</v>
      </c>
      <c r="D25" s="20">
        <v>124956</v>
      </c>
      <c r="E25" s="22"/>
      <c r="F25" s="22">
        <v>197831</v>
      </c>
      <c r="G25" s="22"/>
      <c r="H25" s="20">
        <v>35547</v>
      </c>
      <c r="I25" s="22"/>
      <c r="J25" s="22">
        <v>41173</v>
      </c>
      <c r="K25" s="22"/>
    </row>
    <row r="26" spans="1:11" ht="24" customHeight="1">
      <c r="A26" s="5" t="s">
        <v>24</v>
      </c>
      <c r="B26" s="35">
        <v>7.2</v>
      </c>
      <c r="D26" s="22">
        <v>169438</v>
      </c>
      <c r="E26" s="22"/>
      <c r="F26" s="22">
        <v>307951</v>
      </c>
      <c r="G26" s="22"/>
      <c r="H26" s="22">
        <v>124180</v>
      </c>
      <c r="I26" s="22"/>
      <c r="J26" s="22">
        <v>270364</v>
      </c>
      <c r="K26" s="22"/>
    </row>
    <row r="27" spans="1:11" ht="24" customHeight="1">
      <c r="A27" s="18" t="s">
        <v>9</v>
      </c>
      <c r="B27" s="19"/>
      <c r="C27" s="19"/>
      <c r="D27" s="46">
        <f>SUM(D20:D26)</f>
        <v>871135</v>
      </c>
      <c r="E27" s="22"/>
      <c r="F27" s="46">
        <f>SUM(F20:F26)</f>
        <v>1909232</v>
      </c>
      <c r="G27" s="21"/>
      <c r="H27" s="46">
        <f>SUM(H20:H26)</f>
        <v>561196</v>
      </c>
      <c r="I27" s="22"/>
      <c r="J27" s="46">
        <f>SUM(J20:J26)</f>
        <v>932985</v>
      </c>
      <c r="K27" s="22"/>
    </row>
    <row r="28" spans="1:11" ht="24" customHeight="1">
      <c r="A28" s="18" t="s">
        <v>195</v>
      </c>
      <c r="B28" s="19"/>
      <c r="C28" s="19"/>
      <c r="D28" s="22">
        <f>SUM(D18-D27)</f>
        <v>-120928</v>
      </c>
      <c r="F28" s="22">
        <f>SUM(F18-F27)</f>
        <v>196692</v>
      </c>
      <c r="H28" s="22">
        <f>SUM(H18-H27)</f>
        <v>237086</v>
      </c>
      <c r="I28" s="22"/>
      <c r="J28" s="22">
        <f>SUM(J18-J27)</f>
        <v>57734</v>
      </c>
      <c r="K28" s="22"/>
    </row>
    <row r="29" spans="1:11" ht="24" customHeight="1">
      <c r="A29" s="5" t="s">
        <v>256</v>
      </c>
      <c r="B29" s="35">
        <v>8.1999999999999993</v>
      </c>
      <c r="C29" s="19"/>
      <c r="D29" s="20">
        <v>-19018</v>
      </c>
      <c r="E29" s="22"/>
      <c r="F29" s="22">
        <v>189944</v>
      </c>
      <c r="G29" s="22"/>
      <c r="H29" s="22">
        <v>0</v>
      </c>
      <c r="I29" s="22"/>
      <c r="J29" s="22">
        <v>0</v>
      </c>
      <c r="K29" s="22"/>
    </row>
    <row r="30" spans="1:11" ht="24" customHeight="1">
      <c r="A30" s="5" t="s">
        <v>157</v>
      </c>
      <c r="B30" s="19">
        <v>2</v>
      </c>
      <c r="D30" s="48">
        <v>-102599</v>
      </c>
      <c r="E30" s="22"/>
      <c r="F30" s="48">
        <v>-134288</v>
      </c>
      <c r="G30" s="22"/>
      <c r="H30" s="48">
        <v>-238649</v>
      </c>
      <c r="I30" s="22"/>
      <c r="J30" s="48">
        <v>-393480</v>
      </c>
      <c r="K30" s="22"/>
    </row>
    <row r="31" spans="1:11" ht="24" customHeight="1">
      <c r="A31" s="49" t="s">
        <v>208</v>
      </c>
      <c r="B31" s="19"/>
      <c r="D31" s="50">
        <f>SUM(D28:D30)</f>
        <v>-242545</v>
      </c>
      <c r="E31" s="22"/>
      <c r="F31" s="50">
        <f>SUM(F28:F30)</f>
        <v>252348</v>
      </c>
      <c r="G31" s="22"/>
      <c r="H31" s="50">
        <f>SUM(H28:H30)</f>
        <v>-1563</v>
      </c>
      <c r="I31" s="22"/>
      <c r="J31" s="50">
        <f>SUM(J28:J30)</f>
        <v>-335746</v>
      </c>
      <c r="K31" s="22"/>
    </row>
    <row r="32" spans="1:11" ht="24" customHeight="1">
      <c r="A32" s="5" t="s">
        <v>257</v>
      </c>
      <c r="B32" s="19">
        <v>19</v>
      </c>
      <c r="C32" s="19"/>
      <c r="D32" s="48">
        <v>-16013</v>
      </c>
      <c r="E32" s="22"/>
      <c r="F32" s="36">
        <v>-53792</v>
      </c>
      <c r="G32" s="22"/>
      <c r="H32" s="48">
        <v>-14065</v>
      </c>
      <c r="I32" s="22"/>
      <c r="J32" s="36">
        <v>-10598</v>
      </c>
      <c r="K32" s="22"/>
    </row>
    <row r="33" spans="1:11" ht="24" customHeight="1">
      <c r="A33" s="18" t="s">
        <v>209</v>
      </c>
      <c r="C33" s="19"/>
      <c r="D33" s="36">
        <f>SUM(D31:D32)</f>
        <v>-258558</v>
      </c>
      <c r="E33" s="22"/>
      <c r="F33" s="36">
        <f>SUM(F31:F32)</f>
        <v>198556</v>
      </c>
      <c r="G33" s="21"/>
      <c r="H33" s="36">
        <f>SUM(H31:H32)</f>
        <v>-15628</v>
      </c>
      <c r="I33" s="22"/>
      <c r="J33" s="36">
        <f>SUM(J31:J32)</f>
        <v>-346344</v>
      </c>
      <c r="K33" s="22"/>
    </row>
    <row r="34" spans="1:11" ht="24" customHeight="1">
      <c r="A34" s="18"/>
      <c r="C34" s="19"/>
      <c r="D34" s="22"/>
      <c r="E34" s="22"/>
      <c r="F34" s="22"/>
      <c r="G34" s="21"/>
      <c r="H34" s="22"/>
      <c r="I34" s="22"/>
      <c r="J34" s="22"/>
      <c r="K34" s="22"/>
    </row>
    <row r="35" spans="1:11" ht="24" customHeight="1">
      <c r="A35" s="51"/>
      <c r="B35" s="16"/>
      <c r="C35" s="16"/>
      <c r="H35" s="5"/>
      <c r="I35" s="20"/>
      <c r="J35" s="20"/>
      <c r="K35" s="20"/>
    </row>
    <row r="36" spans="1:11" ht="24" customHeight="1">
      <c r="A36" s="29" t="s">
        <v>230</v>
      </c>
      <c r="B36" s="16"/>
      <c r="C36" s="16"/>
      <c r="H36" s="5"/>
      <c r="I36" s="20"/>
      <c r="J36" s="20"/>
      <c r="K36" s="20"/>
    </row>
    <row r="37" spans="1:11" ht="24" customHeight="1">
      <c r="A37" s="7"/>
      <c r="B37" s="19"/>
      <c r="C37" s="19"/>
      <c r="D37" s="19"/>
      <c r="E37" s="19"/>
      <c r="F37" s="19"/>
      <c r="G37" s="19"/>
      <c r="H37" s="4"/>
      <c r="I37" s="4"/>
      <c r="J37" s="40" t="s">
        <v>69</v>
      </c>
      <c r="K37" s="19"/>
    </row>
    <row r="38" spans="1:11" s="6" customFormat="1" ht="24" customHeight="1">
      <c r="A38" s="2" t="s">
        <v>86</v>
      </c>
      <c r="B38" s="3"/>
      <c r="C38" s="3"/>
      <c r="D38" s="7"/>
      <c r="E38" s="7"/>
      <c r="F38" s="7"/>
      <c r="G38" s="3"/>
      <c r="H38" s="4"/>
      <c r="I38" s="4"/>
      <c r="J38" s="4"/>
      <c r="K38" s="3"/>
    </row>
    <row r="39" spans="1:11" s="6" customFormat="1" ht="24" customHeight="1">
      <c r="A39" s="2" t="s">
        <v>93</v>
      </c>
      <c r="B39" s="3"/>
      <c r="C39" s="3"/>
      <c r="D39" s="7"/>
      <c r="E39" s="7"/>
      <c r="F39" s="7"/>
      <c r="G39" s="3"/>
      <c r="H39" s="4"/>
      <c r="I39" s="3"/>
      <c r="J39" s="4"/>
      <c r="K39" s="3"/>
    </row>
    <row r="40" spans="1:11" s="6" customFormat="1" ht="24" customHeight="1">
      <c r="A40" s="24" t="s">
        <v>234</v>
      </c>
      <c r="B40" s="3"/>
      <c r="C40" s="3"/>
      <c r="D40" s="7"/>
      <c r="E40" s="7"/>
      <c r="F40" s="7"/>
      <c r="G40" s="3"/>
      <c r="H40" s="4"/>
      <c r="I40" s="3"/>
      <c r="J40" s="4"/>
      <c r="K40" s="3"/>
    </row>
    <row r="41" spans="1:11" s="6" customFormat="1" ht="24" customHeight="1">
      <c r="A41" s="3"/>
      <c r="B41" s="3"/>
      <c r="C41" s="3"/>
      <c r="D41" s="7"/>
      <c r="E41" s="7"/>
      <c r="F41" s="7"/>
      <c r="G41" s="3"/>
      <c r="H41" s="4"/>
      <c r="I41" s="3"/>
      <c r="J41" s="40" t="s">
        <v>64</v>
      </c>
      <c r="K41" s="3"/>
    </row>
    <row r="42" spans="1:11" ht="24" customHeight="1">
      <c r="B42" s="16"/>
      <c r="C42" s="16"/>
      <c r="D42" s="105" t="s">
        <v>35</v>
      </c>
      <c r="E42" s="105"/>
      <c r="F42" s="105"/>
      <c r="G42" s="41"/>
      <c r="H42" s="107" t="s">
        <v>36</v>
      </c>
      <c r="I42" s="107"/>
      <c r="J42" s="107"/>
    </row>
    <row r="43" spans="1:11" ht="24" customHeight="1">
      <c r="B43" s="13" t="s">
        <v>0</v>
      </c>
      <c r="C43" s="16"/>
      <c r="D43" s="42" t="s">
        <v>239</v>
      </c>
      <c r="E43" s="43"/>
      <c r="F43" s="42" t="s">
        <v>205</v>
      </c>
      <c r="G43" s="16"/>
      <c r="H43" s="42" t="s">
        <v>239</v>
      </c>
      <c r="I43" s="43"/>
      <c r="J43" s="42" t="s">
        <v>205</v>
      </c>
      <c r="K43" s="43"/>
    </row>
    <row r="44" spans="1:11" ht="24" customHeight="1">
      <c r="A44" s="51" t="s">
        <v>67</v>
      </c>
      <c r="B44" s="16"/>
      <c r="C44" s="16"/>
      <c r="D44" s="14"/>
      <c r="E44" s="43"/>
      <c r="F44" s="14"/>
      <c r="G44" s="16"/>
      <c r="H44" s="14"/>
      <c r="I44" s="43"/>
      <c r="J44" s="14"/>
      <c r="K44" s="43"/>
    </row>
    <row r="45" spans="1:11" ht="24" customHeight="1">
      <c r="A45" s="52" t="s">
        <v>160</v>
      </c>
      <c r="B45" s="16"/>
      <c r="C45" s="16"/>
      <c r="D45" s="14"/>
      <c r="E45" s="43"/>
      <c r="F45" s="14"/>
      <c r="G45" s="16"/>
      <c r="H45" s="14"/>
      <c r="I45" s="43"/>
      <c r="J45" s="14"/>
      <c r="K45" s="43"/>
    </row>
    <row r="46" spans="1:11" ht="24" customHeight="1">
      <c r="A46" s="53" t="s">
        <v>267</v>
      </c>
      <c r="B46" s="16"/>
      <c r="C46" s="16"/>
      <c r="D46" s="14"/>
      <c r="E46" s="43"/>
      <c r="F46" s="14"/>
      <c r="G46" s="16"/>
      <c r="H46" s="14"/>
      <c r="I46" s="43"/>
      <c r="J46" s="14"/>
      <c r="K46" s="43"/>
    </row>
    <row r="47" spans="1:11" ht="24" customHeight="1">
      <c r="A47" s="53" t="s">
        <v>171</v>
      </c>
      <c r="B47" s="19"/>
      <c r="C47" s="16"/>
      <c r="D47" s="27">
        <v>-1356</v>
      </c>
      <c r="E47" s="20"/>
      <c r="F47" s="27">
        <v>8379</v>
      </c>
      <c r="G47" s="20"/>
      <c r="H47" s="27">
        <v>0</v>
      </c>
      <c r="I47" s="20"/>
      <c r="J47" s="27">
        <v>0</v>
      </c>
      <c r="K47" s="43"/>
    </row>
    <row r="48" spans="1:11" ht="24" customHeight="1">
      <c r="A48" s="51" t="s">
        <v>68</v>
      </c>
      <c r="B48" s="16"/>
      <c r="C48" s="16"/>
      <c r="D48" s="27">
        <f>SUM(D47:D47)</f>
        <v>-1356</v>
      </c>
      <c r="E48" s="20"/>
      <c r="F48" s="27">
        <f>SUM(F47:F47)</f>
        <v>8379</v>
      </c>
      <c r="G48" s="20"/>
      <c r="H48" s="27">
        <f>SUM(H47:H47)</f>
        <v>0</v>
      </c>
      <c r="I48" s="20"/>
      <c r="J48" s="27">
        <f>SUM(J47:J47)</f>
        <v>0</v>
      </c>
      <c r="K48" s="20"/>
    </row>
    <row r="49" spans="1:11" ht="24" customHeight="1">
      <c r="A49" s="51"/>
      <c r="B49" s="16"/>
      <c r="C49" s="16"/>
      <c r="D49" s="54"/>
      <c r="E49" s="20"/>
      <c r="F49" s="54"/>
      <c r="G49" s="20"/>
      <c r="H49" s="54"/>
      <c r="I49" s="20"/>
      <c r="J49" s="54"/>
      <c r="K49" s="20"/>
    </row>
    <row r="50" spans="1:11" ht="24" customHeight="1" thickBot="1">
      <c r="A50" s="51" t="s">
        <v>70</v>
      </c>
      <c r="B50" s="16"/>
      <c r="C50" s="16"/>
      <c r="D50" s="34">
        <f>SUM(D33,D48)</f>
        <v>-259914</v>
      </c>
      <c r="E50" s="20"/>
      <c r="F50" s="34">
        <f>SUM(F33,F48)</f>
        <v>206935</v>
      </c>
      <c r="G50" s="20"/>
      <c r="H50" s="34">
        <f>SUM(H33,H48)</f>
        <v>-15628</v>
      </c>
      <c r="I50" s="20"/>
      <c r="J50" s="34">
        <f>SUM(J33,J48)</f>
        <v>-346344</v>
      </c>
      <c r="K50" s="20"/>
    </row>
    <row r="51" spans="1:11" ht="24" customHeight="1" thickTop="1">
      <c r="A51" s="51"/>
      <c r="B51" s="16"/>
      <c r="C51" s="16"/>
      <c r="D51" s="20"/>
      <c r="E51" s="20"/>
      <c r="F51" s="20"/>
      <c r="G51" s="20"/>
      <c r="H51" s="20"/>
      <c r="I51" s="20"/>
      <c r="J51" s="20"/>
      <c r="K51" s="20"/>
    </row>
    <row r="52" spans="1:11" ht="24" customHeight="1">
      <c r="A52" s="51" t="s">
        <v>167</v>
      </c>
      <c r="B52" s="16"/>
      <c r="C52" s="16"/>
      <c r="D52" s="20"/>
      <c r="E52" s="20"/>
      <c r="F52" s="20"/>
      <c r="G52" s="20"/>
      <c r="H52" s="20"/>
      <c r="I52" s="20"/>
      <c r="J52" s="20"/>
      <c r="K52" s="20"/>
    </row>
    <row r="53" spans="1:11" ht="24" customHeight="1" thickBot="1">
      <c r="A53" s="53" t="s">
        <v>128</v>
      </c>
      <c r="B53" s="16"/>
      <c r="C53" s="16"/>
      <c r="D53" s="20">
        <f>SUM(D55-D54)</f>
        <v>-256895</v>
      </c>
      <c r="F53" s="20">
        <f>SUM(F55-F54)</f>
        <v>195448</v>
      </c>
      <c r="H53" s="34">
        <f>SUM(H33-H54)</f>
        <v>-15628</v>
      </c>
      <c r="I53" s="20"/>
      <c r="J53" s="34">
        <f>SUM(J33-J54)</f>
        <v>-346344</v>
      </c>
      <c r="K53" s="20"/>
    </row>
    <row r="54" spans="1:11" ht="24" customHeight="1" thickTop="1">
      <c r="A54" s="53" t="s">
        <v>129</v>
      </c>
      <c r="B54" s="16"/>
      <c r="C54" s="16"/>
      <c r="D54" s="27">
        <v>-1663</v>
      </c>
      <c r="E54" s="20"/>
      <c r="F54" s="27">
        <v>3108</v>
      </c>
      <c r="G54" s="20"/>
      <c r="H54" s="20"/>
      <c r="I54" s="20"/>
      <c r="J54" s="20"/>
      <c r="K54" s="20"/>
    </row>
    <row r="55" spans="1:11" ht="24" customHeight="1" thickBot="1">
      <c r="A55" s="51"/>
      <c r="B55" s="16"/>
      <c r="C55" s="16"/>
      <c r="D55" s="34">
        <f>SUM(D33)</f>
        <v>-258558</v>
      </c>
      <c r="E55" s="20"/>
      <c r="F55" s="34">
        <f>SUM(F33)</f>
        <v>198556</v>
      </c>
      <c r="G55" s="20"/>
      <c r="H55" s="20"/>
      <c r="I55" s="20"/>
      <c r="J55" s="20"/>
      <c r="K55" s="20"/>
    </row>
    <row r="56" spans="1:11" ht="24" customHeight="1" thickTop="1">
      <c r="A56" s="51" t="s">
        <v>130</v>
      </c>
      <c r="B56" s="16"/>
      <c r="C56" s="16"/>
      <c r="D56" s="20"/>
      <c r="E56" s="20"/>
      <c r="F56" s="20"/>
      <c r="G56" s="20"/>
      <c r="H56" s="20"/>
      <c r="I56" s="20"/>
      <c r="J56" s="20"/>
      <c r="K56" s="20"/>
    </row>
    <row r="57" spans="1:11" ht="24" customHeight="1" thickBot="1">
      <c r="A57" s="53" t="s">
        <v>128</v>
      </c>
      <c r="B57" s="16"/>
      <c r="C57" s="16"/>
      <c r="D57" s="20">
        <f>D59-D58</f>
        <v>-258251</v>
      </c>
      <c r="F57" s="20">
        <f>F59-F58</f>
        <v>203827</v>
      </c>
      <c r="H57" s="34">
        <f>SUM(H50)</f>
        <v>-15628</v>
      </c>
      <c r="I57" s="20"/>
      <c r="J57" s="34">
        <f>SUM(J50)</f>
        <v>-346344</v>
      </c>
      <c r="K57" s="20"/>
    </row>
    <row r="58" spans="1:11" ht="24" customHeight="1" thickTop="1">
      <c r="A58" s="53" t="s">
        <v>129</v>
      </c>
      <c r="B58" s="16"/>
      <c r="C58" s="16"/>
      <c r="D58" s="27">
        <v>-1663</v>
      </c>
      <c r="E58" s="20"/>
      <c r="F58" s="27">
        <f>SUM(F54)</f>
        <v>3108</v>
      </c>
      <c r="G58" s="20"/>
      <c r="H58" s="20"/>
      <c r="I58" s="20"/>
      <c r="J58" s="20"/>
      <c r="K58" s="20"/>
    </row>
    <row r="59" spans="1:11" ht="24" customHeight="1" thickBot="1">
      <c r="A59" s="51"/>
      <c r="B59" s="16"/>
      <c r="C59" s="16"/>
      <c r="D59" s="34">
        <f>SUM(D50)</f>
        <v>-259914</v>
      </c>
      <c r="E59" s="20"/>
      <c r="F59" s="34">
        <f>SUM(F50)</f>
        <v>206935</v>
      </c>
      <c r="G59" s="20"/>
      <c r="H59" s="20"/>
      <c r="I59" s="20"/>
      <c r="J59" s="20"/>
      <c r="K59" s="20"/>
    </row>
    <row r="60" spans="1:11" ht="24" customHeight="1" thickTop="1">
      <c r="A60" s="51"/>
      <c r="B60" s="16"/>
      <c r="C60" s="16"/>
      <c r="D60" s="20"/>
      <c r="E60" s="20"/>
      <c r="F60" s="20"/>
      <c r="G60" s="20"/>
      <c r="H60" s="20"/>
      <c r="I60" s="20"/>
      <c r="J60" s="40" t="s">
        <v>178</v>
      </c>
      <c r="K60" s="20"/>
    </row>
    <row r="61" spans="1:11" ht="24" customHeight="1">
      <c r="A61" s="18" t="s">
        <v>212</v>
      </c>
      <c r="B61" s="19">
        <v>20</v>
      </c>
      <c r="C61" s="19"/>
      <c r="D61" s="22"/>
      <c r="E61" s="22"/>
      <c r="F61" s="22"/>
      <c r="G61" s="21"/>
      <c r="H61" s="22"/>
      <c r="I61" s="22"/>
      <c r="J61" s="22"/>
      <c r="K61" s="22"/>
    </row>
    <row r="62" spans="1:11" ht="24" customHeight="1" thickBot="1">
      <c r="A62" s="5" t="s">
        <v>213</v>
      </c>
      <c r="C62" s="19"/>
      <c r="D62" s="55">
        <v>-7.8E-2</v>
      </c>
      <c r="E62" s="56"/>
      <c r="F62" s="55">
        <v>0.03</v>
      </c>
      <c r="G62" s="57"/>
      <c r="H62" s="55">
        <v>-0.02</v>
      </c>
      <c r="I62" s="57"/>
      <c r="J62" s="55">
        <v>-0.1</v>
      </c>
      <c r="K62" s="58"/>
    </row>
    <row r="63" spans="1:11" ht="24" customHeight="1" thickTop="1">
      <c r="C63" s="19"/>
      <c r="D63" s="57"/>
      <c r="E63" s="58"/>
      <c r="F63" s="57"/>
      <c r="G63" s="59"/>
      <c r="H63" s="57"/>
      <c r="I63" s="58"/>
      <c r="J63" s="57"/>
      <c r="K63" s="58"/>
    </row>
    <row r="64" spans="1:11" ht="24" customHeight="1">
      <c r="A64" s="29" t="s">
        <v>230</v>
      </c>
      <c r="D64" s="22"/>
      <c r="E64" s="22"/>
      <c r="F64" s="22"/>
      <c r="G64" s="22"/>
      <c r="H64" s="22"/>
      <c r="I64" s="22"/>
      <c r="J64" s="22"/>
      <c r="K64" s="22"/>
    </row>
  </sheetData>
  <mergeCells count="4">
    <mergeCell ref="D42:F42"/>
    <mergeCell ref="H42:J42"/>
    <mergeCell ref="D6:F6"/>
    <mergeCell ref="H6:J6"/>
  </mergeCells>
  <printOptions gridLinesSet="0"/>
  <pageMargins left="0.78740157480314965" right="0.39370078740157483" top="0.78740157480314965" bottom="0.39370078740157483" header="0.19685039370078741" footer="0.19685039370078741"/>
  <pageSetup paperSize="9" scale="70" fitToHeight="0" orientation="portrait" r:id="rId1"/>
  <headerFooter alignWithMargins="0"/>
  <rowBreaks count="1" manualBreakCount="1">
    <brk id="3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6D06BBF909741443BEF9C43D1F1927F4" ma:contentTypeVersion="11" ma:contentTypeDescription="สร้างเอกสารใหม่" ma:contentTypeScope="" ma:versionID="d62c6f06f372289a2de128b7416b97af">
  <xsd:schema xmlns:xsd="http://www.w3.org/2001/XMLSchema" xmlns:xs="http://www.w3.org/2001/XMLSchema" xmlns:p="http://schemas.microsoft.com/office/2006/metadata/properties" xmlns:ns2="87ad16eb-8b02-4d5c-bfb3-1475e5446e3c" xmlns:ns3="2e71c544-5455-46a5-adfd-ce91b2d6718d" targetNamespace="http://schemas.microsoft.com/office/2006/metadata/properties" ma:root="true" ma:fieldsID="87710327aedbb30cf596f58c2084ddce" ns2:_="" ns3:_="">
    <xsd:import namespace="87ad16eb-8b02-4d5c-bfb3-1475e5446e3c"/>
    <xsd:import namespace="2e71c544-5455-46a5-adfd-ce91b2d67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d16eb-8b02-4d5c-bfb3-1475e5446e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1c544-5455-46a5-adfd-ce91b2d671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16de04-b62a-4790-8886-c971a83f920c}" ma:internalName="TaxCatchAll" ma:showField="CatchAllData" ma:web="2e71c544-5455-46a5-adfd-ce91b2d67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71c544-5455-46a5-adfd-ce91b2d6718d" xsi:nil="true"/>
    <lcf76f155ced4ddcb4097134ff3c332f xmlns="87ad16eb-8b02-4d5c-bfb3-1475e5446e3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CEE1B8-7E17-425E-A855-49577E91F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ad16eb-8b02-4d5c-bfb3-1475e5446e3c"/>
    <ds:schemaRef ds:uri="2e71c544-5455-46a5-adfd-ce91b2d67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D5FA7F-36A0-46FF-B0ED-1EFADA985A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4EB865-FE06-4942-A2F4-40377535C8F2}">
  <ds:schemaRefs>
    <ds:schemaRef ds:uri="http://schemas.microsoft.com/office/2006/metadata/properties"/>
    <ds:schemaRef ds:uri="http://schemas.microsoft.com/office/infopath/2007/PartnerControls"/>
    <ds:schemaRef ds:uri="2e71c544-5455-46a5-adfd-ce91b2d6718d"/>
    <ds:schemaRef ds:uri="87ad16eb-8b02-4d5c-bfb3-1475e5446e3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NAV000</vt:lpstr>
      <vt:lpstr>BS</vt:lpstr>
      <vt:lpstr>PL</vt:lpstr>
      <vt:lpstr>CONSO</vt:lpstr>
      <vt:lpstr>COMPANY</vt:lpstr>
      <vt:lpstr>cashflow</vt:lpstr>
      <vt:lpstr>BS!Print_Area</vt:lpstr>
      <vt:lpstr>CONSO!Print_Area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Darika Tongprapai</cp:lastModifiedBy>
  <cp:lastPrinted>2025-05-08T14:27:45Z</cp:lastPrinted>
  <dcterms:created xsi:type="dcterms:W3CDTF">1998-02-25T03:57:14Z</dcterms:created>
  <dcterms:modified xsi:type="dcterms:W3CDTF">2025-05-08T14:27:49Z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0x0101006D06BBF909741443BEF9C43D1F1927F4</vt:lpwstr>
  </property>
</Properties>
</file>