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G:\L\L_Ananda Development\2025\Ye12'25\"/>
    </mc:Choice>
  </mc:AlternateContent>
  <xr:revisionPtr revIDLastSave="0" documentId="13_ncr:1_{05307F78-F725-48AD-A5D6-CC407A7D38CC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NAV000" sheetId="1" state="hidden" r:id="rId1"/>
    <sheet name="BS" sheetId="9" r:id="rId2"/>
    <sheet name="PL" sheetId="12" r:id="rId3"/>
    <sheet name="CONSO" sheetId="5" r:id="rId4"/>
    <sheet name="COMPANY" sheetId="6" r:id="rId5"/>
    <sheet name="cashflow" sheetId="13" r:id="rId6"/>
    <sheet name="000" sheetId="3" state="veryHidden" r:id="rId7"/>
  </sheets>
  <definedNames>
    <definedName name="_xlnm.Print_Area" localSheetId="1">BS!$A$1:$O$117</definedName>
    <definedName name="_xlnm.Print_Area" localSheetId="5">cashflow!$A$1:$I$143</definedName>
    <definedName name="_xlnm.Print_Area" localSheetId="2">PL!$A$1:$L$66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6" i="9" l="1"/>
  <c r="E66" i="9"/>
  <c r="K31" i="12"/>
  <c r="G31" i="12"/>
  <c r="C121" i="13" l="1"/>
  <c r="E121" i="13"/>
  <c r="G121" i="13"/>
  <c r="I121" i="13"/>
  <c r="C97" i="13"/>
  <c r="E97" i="13"/>
  <c r="G97" i="13"/>
  <c r="I97" i="13"/>
  <c r="O25" i="6"/>
  <c r="M25" i="6"/>
  <c r="K25" i="6"/>
  <c r="I25" i="6"/>
  <c r="G25" i="6"/>
  <c r="E25" i="6"/>
  <c r="C25" i="6"/>
  <c r="O24" i="6"/>
  <c r="O23" i="6"/>
  <c r="O11" i="6"/>
  <c r="C16" i="6"/>
  <c r="M13" i="6"/>
  <c r="K13" i="6"/>
  <c r="I13" i="6"/>
  <c r="G13" i="6"/>
  <c r="E13" i="6"/>
  <c r="C13" i="6"/>
  <c r="O12" i="6"/>
  <c r="Y28" i="5"/>
  <c r="U28" i="5"/>
  <c r="Q28" i="5"/>
  <c r="S28" i="5"/>
  <c r="O28" i="5"/>
  <c r="M28" i="5"/>
  <c r="K28" i="5"/>
  <c r="I28" i="5"/>
  <c r="G28" i="5"/>
  <c r="E28" i="5"/>
  <c r="C28" i="5"/>
  <c r="U27" i="5"/>
  <c r="W27" i="5" s="1"/>
  <c r="AA27" i="5" s="1"/>
  <c r="U26" i="5"/>
  <c r="W26" i="5" s="1"/>
  <c r="AA26" i="5" s="1"/>
  <c r="AA28" i="5" s="1"/>
  <c r="C17" i="5"/>
  <c r="Y14" i="5"/>
  <c r="S14" i="5"/>
  <c r="Q14" i="5"/>
  <c r="O14" i="5"/>
  <c r="M14" i="5"/>
  <c r="K14" i="5"/>
  <c r="I14" i="5"/>
  <c r="G14" i="5"/>
  <c r="E14" i="5"/>
  <c r="U13" i="5"/>
  <c r="W13" i="5" s="1"/>
  <c r="AA13" i="5" s="1"/>
  <c r="C14" i="5"/>
  <c r="O105" i="9"/>
  <c r="O107" i="9" s="1"/>
  <c r="I105" i="9"/>
  <c r="I107" i="9" s="1"/>
  <c r="G66" i="9"/>
  <c r="I66" i="9"/>
  <c r="K66" i="9"/>
  <c r="M66" i="9"/>
  <c r="O66" i="9"/>
  <c r="O76" i="9"/>
  <c r="I76" i="9"/>
  <c r="O38" i="9"/>
  <c r="I38" i="9"/>
  <c r="O22" i="9"/>
  <c r="I22" i="9"/>
  <c r="C21" i="6" l="1"/>
  <c r="W28" i="5"/>
  <c r="O77" i="9"/>
  <c r="C24" i="5"/>
  <c r="O108" i="9"/>
  <c r="I77" i="9"/>
  <c r="I108" i="9" s="1"/>
  <c r="I39" i="9"/>
  <c r="O39" i="9"/>
  <c r="I109" i="9" l="1"/>
  <c r="O109" i="9"/>
  <c r="G18" i="12" l="1"/>
  <c r="I18" i="12"/>
  <c r="K18" i="12"/>
  <c r="G27" i="12"/>
  <c r="I27" i="12"/>
  <c r="K27" i="12"/>
  <c r="G28" i="12"/>
  <c r="G33" i="12" s="1"/>
  <c r="G105" i="9"/>
  <c r="G107" i="9" s="1"/>
  <c r="K105" i="9"/>
  <c r="K107" i="9" s="1"/>
  <c r="M105" i="9"/>
  <c r="M107" i="9" s="1"/>
  <c r="G76" i="9"/>
  <c r="G77" i="9" s="1"/>
  <c r="K76" i="9"/>
  <c r="K77" i="9" s="1"/>
  <c r="M76" i="9"/>
  <c r="K28" i="12" l="1"/>
  <c r="K33" i="12" s="1"/>
  <c r="M77" i="9"/>
  <c r="M108" i="9" s="1"/>
  <c r="G108" i="9"/>
  <c r="K108" i="9"/>
  <c r="I28" i="12"/>
  <c r="U34" i="5"/>
  <c r="W34" i="5" s="1"/>
  <c r="AA34" i="5" s="1"/>
  <c r="I33" i="12" l="1"/>
  <c r="I31" i="12"/>
  <c r="G22" i="9"/>
  <c r="K22" i="9"/>
  <c r="M22" i="9"/>
  <c r="G38" i="9"/>
  <c r="K38" i="9"/>
  <c r="M38" i="9"/>
  <c r="O20" i="6"/>
  <c r="O18" i="6"/>
  <c r="O17" i="6"/>
  <c r="U23" i="5"/>
  <c r="W23" i="5" s="1"/>
  <c r="AA23" i="5" s="1"/>
  <c r="U21" i="5"/>
  <c r="W21" i="5" s="1"/>
  <c r="AA21" i="5" s="1"/>
  <c r="U20" i="5"/>
  <c r="W20" i="5" s="1"/>
  <c r="AA20" i="5" s="1"/>
  <c r="U19" i="5"/>
  <c r="W19" i="5" s="1"/>
  <c r="AA19" i="5" s="1"/>
  <c r="U18" i="5"/>
  <c r="W18" i="5" s="1"/>
  <c r="AA18" i="5" s="1"/>
  <c r="G39" i="9" l="1"/>
  <c r="G109" i="9" s="1"/>
  <c r="M39" i="9"/>
  <c r="K39" i="9"/>
  <c r="S30" i="5" l="1"/>
  <c r="E38" i="9"/>
  <c r="O30" i="6" l="1"/>
  <c r="I16" i="6"/>
  <c r="U33" i="5"/>
  <c r="W33" i="5" s="1"/>
  <c r="AA33" i="5" s="1"/>
  <c r="I31" i="5"/>
  <c r="I17" i="5"/>
  <c r="G60" i="12"/>
  <c r="I21" i="6" l="1"/>
  <c r="I31" i="6" s="1"/>
  <c r="I33" i="6" s="1"/>
  <c r="I24" i="5"/>
  <c r="I35" i="5" s="1"/>
  <c r="I37" i="5" s="1"/>
  <c r="G55" i="12"/>
  <c r="O15" i="6"/>
  <c r="O13" i="6"/>
  <c r="M27" i="6"/>
  <c r="E60" i="12"/>
  <c r="I32" i="6" l="1"/>
  <c r="I36" i="5"/>
  <c r="M15" i="5"/>
  <c r="O27" i="6"/>
  <c r="G50" i="12" l="1"/>
  <c r="G52" i="12" s="1"/>
  <c r="G61" i="12" s="1"/>
  <c r="G59" i="12" s="1"/>
  <c r="I50" i="12"/>
  <c r="I52" i="12" s="1"/>
  <c r="I59" i="12" s="1"/>
  <c r="K50" i="12"/>
  <c r="K52" i="12" s="1"/>
  <c r="K59" i="12" s="1"/>
  <c r="U12" i="5" l="1"/>
  <c r="U14" i="5" s="1"/>
  <c r="W12" i="5" l="1"/>
  <c r="E50" i="12"/>
  <c r="AA12" i="5" l="1"/>
  <c r="AA14" i="5" s="1"/>
  <c r="W14" i="5"/>
  <c r="Y29" i="5"/>
  <c r="M30" i="5" l="1"/>
  <c r="E22" i="9" l="1"/>
  <c r="S31" i="5" l="1"/>
  <c r="S17" i="5"/>
  <c r="S24" i="5" s="1"/>
  <c r="S35" i="5" l="1"/>
  <c r="U32" i="5" l="1"/>
  <c r="W32" i="5" s="1"/>
  <c r="AA32" i="5" s="1"/>
  <c r="U30" i="5"/>
  <c r="W30" i="5" s="1"/>
  <c r="AA30" i="5" s="1"/>
  <c r="U29" i="5"/>
  <c r="U16" i="5"/>
  <c r="U15" i="5"/>
  <c r="Q31" i="5"/>
  <c r="Q17" i="5"/>
  <c r="Q24" i="5" s="1"/>
  <c r="Y31" i="5"/>
  <c r="O31" i="5"/>
  <c r="K31" i="5"/>
  <c r="G31" i="5"/>
  <c r="E31" i="5"/>
  <c r="C31" i="5"/>
  <c r="Q35" i="5" l="1"/>
  <c r="U31" i="5"/>
  <c r="E77" i="9" l="1"/>
  <c r="E39" i="9"/>
  <c r="E105" i="9" l="1"/>
  <c r="E107" i="9" s="1"/>
  <c r="Y17" i="5" l="1"/>
  <c r="Y24" i="5" s="1"/>
  <c r="Y35" i="5" l="1"/>
  <c r="M109" i="9"/>
  <c r="K109" i="9"/>
  <c r="Y37" i="5" l="1"/>
  <c r="Y36" i="5"/>
  <c r="E9" i="13" l="1"/>
  <c r="E43" i="13" s="1"/>
  <c r="E72" i="13" s="1"/>
  <c r="E75" i="13" s="1"/>
  <c r="E122" i="13" s="1"/>
  <c r="E124" i="13" s="1"/>
  <c r="E125" i="13" l="1"/>
  <c r="I9" i="13"/>
  <c r="I43" i="13" s="1"/>
  <c r="I72" i="13" s="1"/>
  <c r="I75" i="13" s="1"/>
  <c r="I122" i="13" s="1"/>
  <c r="I124" i="13" s="1"/>
  <c r="M14" i="6"/>
  <c r="O14" i="6" s="1"/>
  <c r="K55" i="12"/>
  <c r="O29" i="6"/>
  <c r="E27" i="12"/>
  <c r="E18" i="12"/>
  <c r="I125" i="13" l="1"/>
  <c r="G57" i="12"/>
  <c r="E28" i="12"/>
  <c r="E31" i="12" s="1"/>
  <c r="E108" i="9"/>
  <c r="E109" i="9" s="1"/>
  <c r="E33" i="12" l="1"/>
  <c r="E55" i="12" s="1"/>
  <c r="E52" i="12" l="1"/>
  <c r="E61" i="12" s="1"/>
  <c r="E59" i="12" s="1"/>
  <c r="M26" i="6"/>
  <c r="O26" i="6" s="1"/>
  <c r="O28" i="6" s="1"/>
  <c r="I55" i="12"/>
  <c r="G9" i="13"/>
  <c r="G43" i="13" s="1"/>
  <c r="G72" i="13" s="1"/>
  <c r="G75" i="13" s="1"/>
  <c r="G122" i="13" s="1"/>
  <c r="G124" i="13" s="1"/>
  <c r="C9" i="13"/>
  <c r="K16" i="6"/>
  <c r="K21" i="6" s="1"/>
  <c r="G16" i="6"/>
  <c r="G21" i="6" s="1"/>
  <c r="E16" i="6"/>
  <c r="E21" i="6" s="1"/>
  <c r="M16" i="6"/>
  <c r="M21" i="6" s="1"/>
  <c r="O17" i="5"/>
  <c r="O24" i="5" s="1"/>
  <c r="K17" i="5"/>
  <c r="K24" i="5" s="1"/>
  <c r="G17" i="5"/>
  <c r="G24" i="5" s="1"/>
  <c r="E17" i="5"/>
  <c r="E24" i="5" s="1"/>
  <c r="W16" i="5"/>
  <c r="AA16" i="5" s="1"/>
  <c r="W15" i="5"/>
  <c r="M17" i="5"/>
  <c r="M24" i="5" s="1"/>
  <c r="C43" i="13" l="1"/>
  <c r="C72" i="13" s="1"/>
  <c r="C75" i="13" s="1"/>
  <c r="C122" i="13" s="1"/>
  <c r="E57" i="12"/>
  <c r="M29" i="5"/>
  <c r="M31" i="5" s="1"/>
  <c r="G125" i="13"/>
  <c r="M28" i="6"/>
  <c r="K32" i="6"/>
  <c r="K31" i="6"/>
  <c r="C32" i="6"/>
  <c r="C31" i="6"/>
  <c r="E32" i="6"/>
  <c r="E31" i="6"/>
  <c r="G32" i="6"/>
  <c r="G31" i="6"/>
  <c r="M32" i="6"/>
  <c r="O35" i="5"/>
  <c r="C35" i="5"/>
  <c r="E35" i="5"/>
  <c r="G35" i="5"/>
  <c r="K35" i="5"/>
  <c r="W17" i="5"/>
  <c r="W24" i="5" s="1"/>
  <c r="AA15" i="5"/>
  <c r="AA17" i="5" s="1"/>
  <c r="AA24" i="5" s="1"/>
  <c r="O16" i="6"/>
  <c r="O21" i="6" s="1"/>
  <c r="U17" i="5"/>
  <c r="U24" i="5" s="1"/>
  <c r="M35" i="5" l="1"/>
  <c r="M31" i="6"/>
  <c r="W29" i="5"/>
  <c r="W31" i="5" s="1"/>
  <c r="O32" i="6"/>
  <c r="O31" i="6"/>
  <c r="G36" i="5"/>
  <c r="G37" i="5"/>
  <c r="U35" i="5"/>
  <c r="G33" i="6"/>
  <c r="W35" i="5" l="1"/>
  <c r="AA29" i="5"/>
  <c r="AA31" i="5" s="1"/>
  <c r="O33" i="6"/>
  <c r="K36" i="5"/>
  <c r="E36" i="5"/>
  <c r="C36" i="5"/>
  <c r="AA35" i="5" l="1"/>
  <c r="C124" i="13"/>
  <c r="C125" i="13" s="1"/>
  <c r="M36" i="5"/>
  <c r="U36" i="5" l="1"/>
  <c r="AA36" i="5" l="1"/>
  <c r="K33" i="6" l="1"/>
  <c r="C33" i="6"/>
  <c r="K37" i="5"/>
  <c r="E37" i="5"/>
  <c r="U37" i="5" l="1"/>
  <c r="E33" i="6"/>
  <c r="AA37" i="5" l="1"/>
  <c r="M33" i="6"/>
  <c r="M37" i="5"/>
  <c r="C37" i="5" l="1"/>
</calcChain>
</file>

<file path=xl/sharedStrings.xml><?xml version="1.0" encoding="utf-8"?>
<sst xmlns="http://schemas.openxmlformats.org/spreadsheetml/2006/main" count="494" uniqueCount="327">
  <si>
    <t>Ananda Development Public Company Limited and its subsidiaries</t>
  </si>
  <si>
    <t xml:space="preserve">Statement of financial position </t>
  </si>
  <si>
    <t>As at 31 December 2025</t>
  </si>
  <si>
    <t>(Unit: Baht)</t>
  </si>
  <si>
    <t>Consolidated financial statements</t>
  </si>
  <si>
    <t>Separate financial statements</t>
  </si>
  <si>
    <t>As at</t>
  </si>
  <si>
    <t>Note</t>
  </si>
  <si>
    <t>31 December 2025</t>
  </si>
  <si>
    <t>31 December 2024</t>
  </si>
  <si>
    <t>1 January 2024</t>
  </si>
  <si>
    <t>(Restated)</t>
  </si>
  <si>
    <t>Assets</t>
  </si>
  <si>
    <t>Current assets</t>
  </si>
  <si>
    <t>Cash and cash equivalents</t>
  </si>
  <si>
    <t>7, 9, 12</t>
  </si>
  <si>
    <t>Current portion of long-term loans to and</t>
  </si>
  <si>
    <t xml:space="preserve">   interest receivable from related parties</t>
  </si>
  <si>
    <t>Loans to and interest receivable from related parties</t>
  </si>
  <si>
    <t>Real estate development costs</t>
  </si>
  <si>
    <t>Cost to obtain contracts with customers</t>
  </si>
  <si>
    <t>Advance payments for constructions</t>
  </si>
  <si>
    <t>Other current financial assets</t>
  </si>
  <si>
    <t>Other current assets</t>
  </si>
  <si>
    <t>Total current assets</t>
  </si>
  <si>
    <t>Non-current assets</t>
  </si>
  <si>
    <t>Restricted financial institution deposits</t>
  </si>
  <si>
    <t>Other non-current financial assets</t>
  </si>
  <si>
    <t>7, 16</t>
  </si>
  <si>
    <t>Investments in subsidiaries</t>
  </si>
  <si>
    <t>Investments in joint ventures</t>
  </si>
  <si>
    <t>Long-term loans to and interest receivable from</t>
  </si>
  <si>
    <t xml:space="preserve">   related parties - net of current portion</t>
  </si>
  <si>
    <t>Land held for development</t>
  </si>
  <si>
    <t>Investment properties</t>
  </si>
  <si>
    <t>Property, buildings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</si>
  <si>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</si>
  <si>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</si>
  <si>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</si>
  <si>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</si>
  <si>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</si>
  <si>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</si>
  <si>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t>The accompanying notes are an integral part of the financial statements.</t>
  </si>
  <si>
    <t>Statement of financial position (continued)</t>
  </si>
  <si>
    <t>Liabilities and shareholders' equity</t>
  </si>
  <si>
    <t>Current liabilities</t>
  </si>
  <si>
    <t>Short-term loans from financial institutions</t>
  </si>
  <si>
    <t>7, 12, 24</t>
  </si>
  <si>
    <t>Current portion of long-term debentures</t>
  </si>
  <si>
    <t>Current portion of long-term loans</t>
  </si>
  <si>
    <t>Current portion of lease liabilities</t>
  </si>
  <si>
    <t>Short-term loans from and interest payable to related parties</t>
  </si>
  <si>
    <t>Short-term loans from others</t>
  </si>
  <si>
    <t>Current portion of long-term loans from others</t>
  </si>
  <si>
    <t>Income tax payables</t>
  </si>
  <si>
    <t>Advances received from customers</t>
  </si>
  <si>
    <t>7, 12</t>
  </si>
  <si>
    <t>Retention payables</t>
  </si>
  <si>
    <t>Other current financial liabilities</t>
  </si>
  <si>
    <t>Other current liabilities</t>
  </si>
  <si>
    <t>Total current liabilities</t>
  </si>
  <si>
    <t>Non-current liabilities</t>
  </si>
  <si>
    <t>Long-term debentures - net of current portion</t>
  </si>
  <si>
    <t>Long-term loans - net of current portion</t>
  </si>
  <si>
    <t>Long-term loans from others - net of current portion</t>
  </si>
  <si>
    <t>Lease liabilities - net of current portion</t>
  </si>
  <si>
    <t>Other non-current financial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</si>
  <si>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</si>
  <si>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</si>
  <si>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</si>
  <si>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</si>
  <si>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</si>
  <si>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Issued and fully paid-up</t>
  </si>
  <si>
    <t xml:space="preserve">      4,166,255,157 ordinary shares of Baht 0.10 each</t>
  </si>
  <si>
    <t>Share premium on shares</t>
  </si>
  <si>
    <t>Subordinated perpetual debentures</t>
  </si>
  <si>
    <t>Capital reserve for share-based payment</t>
  </si>
  <si>
    <t xml:space="preserve">Retained earnings </t>
  </si>
  <si>
    <t xml:space="preserve">   Appropriated - statutory reserve</t>
  </si>
  <si>
    <t xml:space="preserve">   Unappropriated</t>
  </si>
  <si>
    <t>Other components of shareholders' equity</t>
  </si>
  <si>
    <t>Equity attribute to owners of the Company</t>
  </si>
  <si>
    <t>Non-controlling interests of the subsidiaries</t>
  </si>
  <si>
    <t>Total shareholders' equity</t>
  </si>
  <si>
    <t>Total liabilities and shareholders' equity</t>
  </si>
  <si>
    <t xml:space="preserve"> </t>
  </si>
  <si>
    <t>Directors</t>
  </si>
  <si>
    <t>Statement of comprehensive income</t>
  </si>
  <si>
    <t>For the year ended 31 December 2025</t>
  </si>
  <si>
    <t>2025</t>
  </si>
  <si>
    <t>2024</t>
  </si>
  <si>
    <t>Profit or loss:</t>
  </si>
  <si>
    <t>Revenues</t>
  </si>
  <si>
    <t>Revenues from sales of real estate</t>
  </si>
  <si>
    <t>Revenues from project management services</t>
  </si>
  <si>
    <t>Commission income</t>
  </si>
  <si>
    <t>Service income</t>
  </si>
  <si>
    <t>Interest income</t>
  </si>
  <si>
    <t>Dividend income</t>
  </si>
  <si>
    <t>7, 17, 18</t>
  </si>
  <si>
    <t>Other incomes</t>
  </si>
  <si>
    <t>Total revenues</t>
  </si>
  <si>
    <t>Expenses</t>
  </si>
  <si>
    <t>Cost of real estate sold</t>
  </si>
  <si>
    <t>Cost of project management services</t>
  </si>
  <si>
    <t>Cost of commission income</t>
  </si>
  <si>
    <t>Cost of services</t>
  </si>
  <si>
    <t>Selling expenses</t>
  </si>
  <si>
    <t>Administrative expenses</t>
  </si>
  <si>
    <t>17, 18</t>
  </si>
  <si>
    <t>Total expenses</t>
  </si>
  <si>
    <t>Profit (loss) from operating activities</t>
  </si>
  <si>
    <t>Share of profit from investments in joint ventures</t>
  </si>
  <si>
    <t>Finance cost</t>
  </si>
  <si>
    <t>7, 36</t>
  </si>
  <si>
    <t>Profit (loss) before income tax</t>
  </si>
  <si>
    <t>Profit (loss) for the year</t>
  </si>
  <si>
    <t>Statement of comprehensive income (continued)</t>
  </si>
  <si>
    <t>Other comprehensive income:</t>
  </si>
  <si>
    <t>Other comprehensive income not to be reclassified</t>
  </si>
  <si>
    <t xml:space="preserve">   to profit or loss in subsequent periods:</t>
  </si>
  <si>
    <t xml:space="preserve">   through other comprehensive income - net of income tax</t>
  </si>
  <si>
    <t>Actuarial loss - net of income tax</t>
  </si>
  <si>
    <t>Other comprehensive income for the year</t>
  </si>
  <si>
    <t>Total comprehensive income for the year</t>
  </si>
  <si>
    <t>Profit (loss) attributable to</t>
  </si>
  <si>
    <t>Equity holders of the Company</t>
  </si>
  <si>
    <t>Total comprehensive income attributable to</t>
  </si>
  <si>
    <t>(Unit: Baht per share)</t>
  </si>
  <si>
    <t>Basic earnings (loss) per share</t>
  </si>
  <si>
    <t xml:space="preserve">   Profit (loss) attributable to equity holders of the Company</t>
  </si>
  <si>
    <t>Statement of changes in shareholders' equity</t>
  </si>
  <si>
    <t>Other components of equity</t>
  </si>
  <si>
    <t>Other changes by the owners</t>
  </si>
  <si>
    <t>Other comprehensive income</t>
  </si>
  <si>
    <t>Deficit</t>
  </si>
  <si>
    <t>Share deficit</t>
  </si>
  <si>
    <t xml:space="preserve">Profit (loss) on investments </t>
  </si>
  <si>
    <t>Total equity</t>
  </si>
  <si>
    <t>Equity attributable</t>
  </si>
  <si>
    <t>Issued and</t>
  </si>
  <si>
    <t>Retained earnings</t>
  </si>
  <si>
    <t xml:space="preserve"> on business</t>
  </si>
  <si>
    <t>from change in</t>
  </si>
  <si>
    <t xml:space="preserve">in equity designated at </t>
  </si>
  <si>
    <t>Total other</t>
  </si>
  <si>
    <t>attributable to</t>
  </si>
  <si>
    <t>to non-controlling</t>
  </si>
  <si>
    <t xml:space="preserve">Total </t>
  </si>
  <si>
    <t>fully paid-up</t>
  </si>
  <si>
    <t>Share premium</t>
  </si>
  <si>
    <t>Subordinated</t>
  </si>
  <si>
    <t>Capital reserve for</t>
  </si>
  <si>
    <t>Appropriated -</t>
  </si>
  <si>
    <t>combination under</t>
  </si>
  <si>
    <t>shareholding in</t>
  </si>
  <si>
    <t>fair value through other</t>
  </si>
  <si>
    <t>components of</t>
  </si>
  <si>
    <t>owners of</t>
  </si>
  <si>
    <t xml:space="preserve">interests of </t>
  </si>
  <si>
    <t>shareholders'</t>
  </si>
  <si>
    <t>share capital</t>
  </si>
  <si>
    <t>on shares</t>
  </si>
  <si>
    <t>perpetual debentures</t>
  </si>
  <si>
    <t>share-based payment</t>
  </si>
  <si>
    <t>statutory reserve</t>
  </si>
  <si>
    <t>Unappropriated</t>
  </si>
  <si>
    <t>common control</t>
  </si>
  <si>
    <t>subsidiary</t>
  </si>
  <si>
    <t>comprehensive income</t>
  </si>
  <si>
    <t>shareholders' equity</t>
  </si>
  <si>
    <t>the Company</t>
  </si>
  <si>
    <t>the subsidiaries</t>
  </si>
  <si>
    <t>equity</t>
  </si>
  <si>
    <t>Balance as at 31 December 2023 - restated</t>
  </si>
  <si>
    <t>Total comprehensive income for the year (restated)</t>
  </si>
  <si>
    <t>Dividend paid for subordinated perpetual debentures (Note 34.3)</t>
  </si>
  <si>
    <t>Share-based payment (Note 33)</t>
  </si>
  <si>
    <t>Subsidiary paid dividend to non-controlling interest</t>
  </si>
  <si>
    <t xml:space="preserve">Reversal of deferred tax asset related to subordinated </t>
  </si>
  <si>
    <t xml:space="preserve">   perputual debentures (Note 38)</t>
  </si>
  <si>
    <t>Balance as at 31 December 2024</t>
  </si>
  <si>
    <t>Balance as at 31 December 2024 - restated</t>
  </si>
  <si>
    <t>Profit for the year</t>
  </si>
  <si>
    <t>Subsidiary paid devidend to non-controlling interest</t>
  </si>
  <si>
    <t>Balance as at 31 December 2025</t>
  </si>
  <si>
    <t>Statement of changes in shareholders' equity (continued)</t>
  </si>
  <si>
    <t xml:space="preserve">Subordinated </t>
  </si>
  <si>
    <t>Total</t>
  </si>
  <si>
    <t>Profit for the year (restated)</t>
  </si>
  <si>
    <t>Loss for the year</t>
  </si>
  <si>
    <t>Cash flow statement</t>
  </si>
  <si>
    <t>Cash flows from operating activities</t>
  </si>
  <si>
    <t>Profit (loss) before tax from continued operations</t>
  </si>
  <si>
    <t xml:space="preserve">Adjustments to reconcile profit before tax to </t>
  </si>
  <si>
    <t xml:space="preserve">   net cash provided by (paid from) operating activities:</t>
  </si>
  <si>
    <t xml:space="preserve">   Decrease in real estate development costs as a result</t>
  </si>
  <si>
    <t xml:space="preserve">      of transfer to cost of sales</t>
  </si>
  <si>
    <t xml:space="preserve">   Recognition of cost to obtain contracts with customers as expenses</t>
  </si>
  <si>
    <t xml:space="preserve">   Depreciation and amortisation</t>
  </si>
  <si>
    <t xml:space="preserve">   Loss on impairment of assets</t>
  </si>
  <si>
    <t xml:space="preserve">   Transfer share deficit from liquidation</t>
  </si>
  <si>
    <t xml:space="preserve">   Loss (gain) on fair value of investment properties</t>
  </si>
  <si>
    <t xml:space="preserve">   Share-based payment transaction</t>
  </si>
  <si>
    <t xml:space="preserve">   Gain on change in fair value of other current financial assets</t>
  </si>
  <si>
    <t xml:space="preserve">   Loss on write-off of other current assets</t>
  </si>
  <si>
    <t xml:space="preserve">   Loss on change in fair value of other non-current financial assets</t>
  </si>
  <si>
    <t xml:space="preserve">   Loss on contract change and termination of lease</t>
  </si>
  <si>
    <t xml:space="preserve">   Write-off withholding tax</t>
  </si>
  <si>
    <t xml:space="preserve">   Gain on liquidation of subsidiaries</t>
  </si>
  <si>
    <t xml:space="preserve">   Gain on sale of investment in subsidiaries - net selling expense</t>
  </si>
  <si>
    <t xml:space="preserve">   Loss (gain) on sale of investment in joint ventures</t>
  </si>
  <si>
    <t xml:space="preserve">   Loss on impairment of investments</t>
  </si>
  <si>
    <t xml:space="preserve">   Share of profit from investments in joint ventures</t>
  </si>
  <si>
    <t xml:space="preserve">   Loss (gain) on sale of investment properties</t>
  </si>
  <si>
    <t xml:space="preserve">   Financial income</t>
  </si>
  <si>
    <t xml:space="preserve">   Dividend income</t>
  </si>
  <si>
    <t xml:space="preserve">   Interest expenses</t>
  </si>
  <si>
    <t>Profit from operating activities before changes in</t>
  </si>
  <si>
    <t xml:space="preserve">   operating assets and liabilities</t>
  </si>
  <si>
    <t xml:space="preserve">Operating assets (increase) decrease </t>
  </si>
  <si>
    <t xml:space="preserve">   Real estate development costs</t>
  </si>
  <si>
    <t xml:space="preserve">   Cost to obtain contracts with customers</t>
  </si>
  <si>
    <t xml:space="preserve">   Advance payments for constructions</t>
  </si>
  <si>
    <t xml:space="preserve">   Other current financial assets</t>
  </si>
  <si>
    <t xml:space="preserve">   Other current assets</t>
  </si>
  <si>
    <t xml:space="preserve">   Land held for development</t>
  </si>
  <si>
    <t xml:space="preserve">   Other non-current financial assets</t>
  </si>
  <si>
    <t xml:space="preserve">   Other non-current assets</t>
  </si>
  <si>
    <t>Cash flow statement (continued)</t>
  </si>
  <si>
    <t>Operating liabilities increase (decrease)</t>
  </si>
  <si>
    <t xml:space="preserve">   Advance received from customers</t>
  </si>
  <si>
    <t xml:space="preserve">   Retention payables</t>
  </si>
  <si>
    <t xml:space="preserve">   Other current financial liabilities</t>
  </si>
  <si>
    <t xml:space="preserve">   Other current liabilities</t>
  </si>
  <si>
    <t xml:space="preserve">   Other non-current financial liabilities</t>
  </si>
  <si>
    <t xml:space="preserve">   Cash received from tax refund</t>
  </si>
  <si>
    <t xml:space="preserve">   Cash paid for corporate income tax</t>
  </si>
  <si>
    <t>Cash flows from investing activities</t>
  </si>
  <si>
    <t>Decrease (increase) in loans to related parties</t>
  </si>
  <si>
    <t>Cash paid for long-term loans to related parties</t>
  </si>
  <si>
    <t>Cash received from long-term loans to related parties</t>
  </si>
  <si>
    <t>Decrease in cash from sale of investments in subsidiaries</t>
  </si>
  <si>
    <t xml:space="preserve">Cash received from sale of investments in subsidiaries </t>
  </si>
  <si>
    <t xml:space="preserve">   - net of selling expenses</t>
  </si>
  <si>
    <t>Cash paid for investments in other non-current financial assets</t>
  </si>
  <si>
    <t>Cash received from capital reduction and liquidation of subsidiaries</t>
  </si>
  <si>
    <t>Cash paid for investments in subsidiaries</t>
  </si>
  <si>
    <t xml:space="preserve">Net increase in cash from acquisition of investment in joint ventures </t>
  </si>
  <si>
    <t xml:space="preserve">   and change to be subsidiaries</t>
  </si>
  <si>
    <t>Net increase in cash from acquisition of investment in subsidiaries</t>
  </si>
  <si>
    <t>Cash received from interest income</t>
  </si>
  <si>
    <t>Cash received from sale of investment in joint ventures</t>
  </si>
  <si>
    <t>Cash received from dividend income</t>
  </si>
  <si>
    <t>Proceeds from sales of equipment</t>
  </si>
  <si>
    <t>Proceeds from sales of investment properties - net of related expenses</t>
  </si>
  <si>
    <t>Cash paid for acquisitions of equipment and intangible assets</t>
  </si>
  <si>
    <t>Net cash flows from investing activities</t>
  </si>
  <si>
    <t>Cash flows from financing activities</t>
  </si>
  <si>
    <t>Decrease in short-term loans from financial institutions</t>
  </si>
  <si>
    <t>Cash paid for liabilities under lease agreements</t>
  </si>
  <si>
    <t>Cash received from long-term loan from other - net of prepaid interest</t>
  </si>
  <si>
    <t>Cash received from long-term loans from financial institutions</t>
  </si>
  <si>
    <t>Cash paid for long-term loans from financial institutions</t>
  </si>
  <si>
    <t>Cash received from long-term debentures</t>
  </si>
  <si>
    <t>Cash paid for long-term debentures</t>
  </si>
  <si>
    <t>Cash paid for financial fees</t>
  </si>
  <si>
    <t>Cash paid for interest expenses</t>
  </si>
  <si>
    <t>Cash paid for dividend of subordinated perpetual debentures</t>
  </si>
  <si>
    <t>Net cash flow used in financing activities</t>
  </si>
  <si>
    <t>Net decrease in cash and cash equivalents</t>
  </si>
  <si>
    <t>Cash and cash equivalents at beginning of year</t>
  </si>
  <si>
    <t>Cash and cash equivalents at end of year (Note 7)</t>
  </si>
  <si>
    <t>Supplemental cash flow information</t>
  </si>
  <si>
    <t>Non-cash transactions</t>
  </si>
  <si>
    <t xml:space="preserve">   Changes from subsidiaries to joint ventures</t>
  </si>
  <si>
    <t xml:space="preserve">      at fair value through other comprehensive income - net of income tax</t>
  </si>
  <si>
    <t xml:space="preserve">   Increase (decrease) in accounts payable from assets</t>
  </si>
  <si>
    <t xml:space="preserve">   Reversal of deferred tax assets</t>
  </si>
  <si>
    <t xml:space="preserve">   Actuarial gain</t>
  </si>
  <si>
    <t xml:space="preserve">   Changes from joint ventures to subsidiaries</t>
  </si>
  <si>
    <t>Trade and other current receivables</t>
  </si>
  <si>
    <t>Deferred tax liabilities</t>
  </si>
  <si>
    <t xml:space="preserve">      4,374,567,157 ordinary shares of Baht 0.10 each</t>
  </si>
  <si>
    <t xml:space="preserve">         of Baht 0.10 each)</t>
  </si>
  <si>
    <t xml:space="preserve">      (1 January 2024: 5,207,811,997 ordinary shares</t>
  </si>
  <si>
    <t xml:space="preserve">      (31 December 2024: 4,784,567,157 ordinary shares</t>
  </si>
  <si>
    <t>Rental and related services income</t>
  </si>
  <si>
    <t>Income tax expenses</t>
  </si>
  <si>
    <t>Profit (loss) on investments in equity designated at fair value</t>
  </si>
  <si>
    <t>Cumulative effect of change accounting policy (Note 4)</t>
  </si>
  <si>
    <t>Balance as at 31 December 2023 - as previously reported</t>
  </si>
  <si>
    <t>Balance as at 31 December 2024 - as previously reported</t>
  </si>
  <si>
    <t>Loss for the year (restated)</t>
  </si>
  <si>
    <t>Cash paid for long-term loans from others</t>
  </si>
  <si>
    <t>Trade and other current payables</t>
  </si>
  <si>
    <t>Other current provisions</t>
  </si>
  <si>
    <t>Non-current provision for employee benefits</t>
  </si>
  <si>
    <t xml:space="preserve">   Allowance for expected credit losses </t>
  </si>
  <si>
    <t xml:space="preserve">   Loss on contract change in loan to agreements</t>
  </si>
  <si>
    <t xml:space="preserve">   Loss on capital reduction of subsidiaries</t>
  </si>
  <si>
    <t xml:space="preserve">   Non-current provision for employee benefits expenses (reversal)</t>
  </si>
  <si>
    <t xml:space="preserve">   Other current provisions expenses (reversal)</t>
  </si>
  <si>
    <t xml:space="preserve">   Trade and other current receivables</t>
  </si>
  <si>
    <t xml:space="preserve">   Trade and other current payables</t>
  </si>
  <si>
    <t xml:space="preserve">   Other current provisions</t>
  </si>
  <si>
    <t xml:space="preserve">   Cash paid for non-current provision for employee benefits</t>
  </si>
  <si>
    <t>Net cash flows from operating activities</t>
  </si>
  <si>
    <t>Increase in restricted financial institution deposits</t>
  </si>
  <si>
    <t xml:space="preserve">   Transfer of promissory notes to long-term loans</t>
  </si>
  <si>
    <t>Other non-current provisions</t>
  </si>
  <si>
    <t>Proceeds receivable from debenture issuance</t>
  </si>
  <si>
    <t>7, 17, 18, 20</t>
  </si>
  <si>
    <t xml:space="preserve">   Other non-current provisions expenses (reversal)</t>
  </si>
  <si>
    <t>Increase in short-term loans from related parties</t>
  </si>
  <si>
    <t xml:space="preserve">   Recognised realised loss (gain) from revaluation of investments measured </t>
  </si>
  <si>
    <t xml:space="preserve">   Transfer land held for development to investment properties</t>
  </si>
  <si>
    <t xml:space="preserve">   Transfer land held for development to development cost</t>
  </si>
  <si>
    <t>Liquidation of a subsidiary (Note 17.3.7)</t>
  </si>
  <si>
    <t xml:space="preserve">   Proceeds receivable from debenture issuance</t>
  </si>
  <si>
    <t>Cost of rental and related service</t>
  </si>
  <si>
    <t xml:space="preserve">   Reversal of real estate development costs to net realisable value</t>
  </si>
  <si>
    <t xml:space="preserve">   Loss (gain) on sale/write-off of equipment</t>
  </si>
  <si>
    <t>Cash paid for acquisitions of investment properties</t>
  </si>
  <si>
    <t xml:space="preserve">   Increase in investment properties from contract change</t>
  </si>
  <si>
    <t xml:space="preserve">   Increase in account payable from investment properties</t>
  </si>
  <si>
    <t xml:space="preserve">   Share subscribtion receivable from related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</si>
</sst>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[Red]\(#,##0.0\)"/>
    <numFmt numFmtId="169" formatCode="_(* #,##0_);_(* \(#,##0\);_(* &quot;-&quot;??_);_(@_)"/>
    <numFmt numFmtId="170" formatCode="_(* #,##0.00_);_(* \(#,##0.00\);_(* &quot;-&quot;_);_(@_)"/>
    <numFmt numFmtId="171" formatCode="_(* #,##0.000_);_(* \(#,##0.000\);_(* &quot;-&quot;_);_(@_)"/>
  </numFmts>
  <fonts count="26">
    <font>
      <sz val="10"/>
      <name val="ApFont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name val="Arial"/>
      <family val="2"/>
    </font>
    <font>
      <b/>
      <sz val="11"/>
      <name val="Arial"/>
      <family val="2"/>
    </font>
    <font>
      <sz val="10"/>
      <name val="ApFont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4"/>
      <name val="CordiaUPC"/>
      <family val="2"/>
      <charset val="222"/>
    </font>
    <font>
      <b/>
      <i/>
      <sz val="9"/>
      <name val="Arial"/>
      <family val="2"/>
    </font>
    <font>
      <i/>
      <u/>
      <sz val="9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sz val="10"/>
      <color rgb="FFFF0000"/>
      <name val="Arial"/>
      <family val="2"/>
    </font>
    <font>
      <sz val="15"/>
      <name val="BrowalliaUPC"/>
      <family val="1"/>
    </font>
    <font>
      <i/>
      <sz val="11"/>
      <name val="Arial"/>
      <family val="2"/>
    </font>
    <font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8">
    <xf numFmtId="0" fontId="0" fillId="0" borderId="0"/>
    <xf numFmtId="167" fontId="1" fillId="0" borderId="0"/>
    <xf numFmtId="165" fontId="1" fillId="0" borderId="0"/>
    <xf numFmtId="164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6" fontId="5" fillId="0" borderId="0"/>
    <xf numFmtId="0" fontId="8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  <xf numFmtId="0" fontId="16" fillId="0" borderId="0"/>
    <xf numFmtId="1" fontId="23" fillId="0" borderId="0"/>
    <xf numFmtId="43" fontId="23" fillId="0" borderId="0" applyFont="0" applyFill="0" applyBorder="0" applyAlignment="0" applyProtection="0"/>
    <xf numFmtId="1" fontId="23" fillId="0" borderId="0"/>
    <xf numFmtId="43" fontId="23" fillId="0" borderId="0" applyFont="0" applyFill="0" applyBorder="0" applyAlignment="0" applyProtection="0"/>
    <xf numFmtId="1" fontId="23" fillId="0" borderId="0"/>
  </cellStyleXfs>
  <cellXfs count="140">
    <xf numFmtId="0" fontId="0" fillId="0" borderId="0" xfId="0"/>
    <xf numFmtId="37" fontId="9" fillId="0" borderId="0" xfId="0" applyNumberFormat="1" applyFont="1" applyAlignment="1">
      <alignment vertical="center"/>
    </xf>
    <xf numFmtId="41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Continuous" vertical="center"/>
    </xf>
    <xf numFmtId="41" fontId="10" fillId="0" borderId="0" xfId="0" applyNumberFormat="1" applyFont="1" applyAlignment="1">
      <alignment vertical="center"/>
    </xf>
    <xf numFmtId="41" fontId="10" fillId="0" borderId="0" xfId="0" applyNumberFormat="1" applyFont="1" applyAlignment="1">
      <alignment horizontal="right" vertical="center"/>
    </xf>
    <xf numFmtId="41" fontId="9" fillId="0" borderId="0" xfId="0" applyNumberFormat="1" applyFont="1" applyAlignment="1">
      <alignment horizontal="centerContinuous" vertical="center"/>
    </xf>
    <xf numFmtId="41" fontId="14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0" fillId="0" borderId="3" xfId="0" quotePrefix="1" applyNumberFormat="1" applyFont="1" applyBorder="1" applyAlignment="1">
      <alignment horizontal="center" vertical="center"/>
    </xf>
    <xf numFmtId="41" fontId="10" fillId="0" borderId="0" xfId="0" quotePrefix="1" applyNumberFormat="1" applyFont="1" applyAlignment="1">
      <alignment horizontal="center" vertical="center"/>
    </xf>
    <xf numFmtId="41" fontId="9" fillId="0" borderId="0" xfId="0" applyNumberFormat="1" applyFont="1" applyAlignment="1">
      <alignment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left" vertical="center"/>
    </xf>
    <xf numFmtId="37" fontId="10" fillId="0" borderId="0" xfId="0" applyNumberFormat="1" applyFont="1" applyAlignment="1">
      <alignment vertical="center" wrapText="1"/>
    </xf>
    <xf numFmtId="41" fontId="10" fillId="0" borderId="7" xfId="0" applyNumberFormat="1" applyFont="1" applyBorder="1" applyAlignment="1">
      <alignment horizontal="left" vertical="center"/>
    </xf>
    <xf numFmtId="41" fontId="12" fillId="0" borderId="0" xfId="0" applyNumberFormat="1" applyFont="1" applyAlignment="1">
      <alignment horizontal="left" vertical="center"/>
    </xf>
    <xf numFmtId="15" fontId="10" fillId="0" borderId="0" xfId="0" applyNumberFormat="1" applyFont="1" applyAlignment="1">
      <alignment vertical="center"/>
    </xf>
    <xf numFmtId="41" fontId="10" fillId="0" borderId="3" xfId="0" applyNumberFormat="1" applyFont="1" applyBorder="1" applyAlignment="1">
      <alignment horizontal="left" vertical="center"/>
    </xf>
    <xf numFmtId="41" fontId="10" fillId="0" borderId="5" xfId="0" applyNumberFormat="1" applyFont="1" applyBorder="1" applyAlignment="1">
      <alignment horizontal="left" vertical="center"/>
    </xf>
    <xf numFmtId="41" fontId="15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0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 wrapText="1"/>
    </xf>
    <xf numFmtId="38" fontId="9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37" fontId="11" fillId="0" borderId="0" xfId="0" quotePrefix="1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41" fontId="10" fillId="0" borderId="8" xfId="0" applyNumberFormat="1" applyFont="1" applyBorder="1" applyAlignment="1">
      <alignment horizontal="left" vertical="center"/>
    </xf>
    <xf numFmtId="37" fontId="10" fillId="0" borderId="0" xfId="0" applyNumberFormat="1" applyFont="1" applyAlignment="1">
      <alignment horizontal="left" vertical="center"/>
    </xf>
    <xf numFmtId="168" fontId="12" fillId="0" borderId="0" xfId="0" applyNumberFormat="1" applyFont="1" applyAlignment="1">
      <alignment horizontal="center" vertical="center"/>
    </xf>
    <xf numFmtId="41" fontId="10" fillId="0" borderId="3" xfId="0" applyNumberFormat="1" applyFont="1" applyBorder="1" applyAlignment="1">
      <alignment vertical="center"/>
    </xf>
    <xf numFmtId="41" fontId="10" fillId="0" borderId="8" xfId="0" applyNumberFormat="1" applyFont="1" applyBorder="1" applyAlignment="1">
      <alignment vertical="center"/>
    </xf>
    <xf numFmtId="41" fontId="10" fillId="0" borderId="6" xfId="0" applyNumberFormat="1" applyFont="1" applyBorder="1" applyAlignment="1">
      <alignment vertical="center"/>
    </xf>
    <xf numFmtId="41" fontId="10" fillId="0" borderId="6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Continuous" vertical="center"/>
    </xf>
    <xf numFmtId="41" fontId="6" fillId="0" borderId="0" xfId="0" applyNumberFormat="1" applyFont="1" applyAlignment="1">
      <alignment horizontal="right" vertical="center"/>
    </xf>
    <xf numFmtId="41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41" fontId="7" fillId="0" borderId="0" xfId="0" applyNumberFormat="1" applyFont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41" fontId="7" fillId="0" borderId="3" xfId="0" applyNumberFormat="1" applyFont="1" applyBorder="1" applyAlignment="1">
      <alignment vertical="center"/>
    </xf>
    <xf numFmtId="41" fontId="7" fillId="0" borderId="0" xfId="0" applyNumberFormat="1" applyFont="1" applyAlignment="1">
      <alignment vertical="center"/>
    </xf>
    <xf numFmtId="41" fontId="6" fillId="0" borderId="7" xfId="0" quotePrefix="1" applyNumberFormat="1" applyFont="1" applyBorder="1" applyAlignment="1">
      <alignment horizontal="center" vertical="center"/>
    </xf>
    <xf numFmtId="41" fontId="6" fillId="0" borderId="0" xfId="0" quotePrefix="1" applyNumberFormat="1" applyFont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5" fillId="0" borderId="0" xfId="0" applyNumberFormat="1" applyFont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24" fillId="0" borderId="0" xfId="0" applyNumberFormat="1" applyFont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vertical="center"/>
    </xf>
    <xf numFmtId="37" fontId="6" fillId="0" borderId="0" xfId="0" applyNumberFormat="1" applyFont="1" applyAlignment="1">
      <alignment vertical="center" wrapText="1"/>
    </xf>
    <xf numFmtId="41" fontId="6" fillId="0" borderId="8" xfId="0" applyNumberFormat="1" applyFont="1" applyBorder="1" applyAlignment="1">
      <alignment vertical="center"/>
    </xf>
    <xf numFmtId="37" fontId="7" fillId="0" borderId="0" xfId="8" applyNumberFormat="1" applyFont="1" applyAlignment="1">
      <alignment horizontal="left" vertical="center"/>
    </xf>
    <xf numFmtId="37" fontId="6" fillId="0" borderId="0" xfId="8" applyNumberFormat="1" applyFont="1" applyAlignment="1">
      <alignment vertical="center"/>
    </xf>
    <xf numFmtId="37" fontId="6" fillId="0" borderId="0" xfId="8" applyNumberFormat="1" applyFont="1" applyAlignment="1">
      <alignment horizontal="right" vertical="center"/>
    </xf>
    <xf numFmtId="0" fontId="6" fillId="0" borderId="0" xfId="8" applyFont="1" applyAlignment="1">
      <alignment vertical="center"/>
    </xf>
    <xf numFmtId="0" fontId="7" fillId="0" borderId="0" xfId="8" applyFont="1" applyAlignment="1">
      <alignment horizontal="left" vertical="center"/>
    </xf>
    <xf numFmtId="38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6" fillId="0" borderId="0" xfId="0" applyNumberFormat="1" applyFont="1" applyAlignment="1">
      <alignment horizontal="right" vertical="center"/>
    </xf>
    <xf numFmtId="38" fontId="6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horizontal="centerContinuous" vertical="center"/>
    </xf>
    <xf numFmtId="38" fontId="7" fillId="0" borderId="3" xfId="0" applyNumberFormat="1" applyFont="1" applyBorder="1" applyAlignment="1">
      <alignment horizontal="centerContinuous" vertical="center"/>
    </xf>
    <xf numFmtId="37" fontId="7" fillId="0" borderId="3" xfId="0" applyNumberFormat="1" applyFont="1" applyBorder="1" applyAlignment="1">
      <alignment horizontal="centerContinuous" vertical="center"/>
    </xf>
    <xf numFmtId="38" fontId="7" fillId="0" borderId="0" xfId="0" applyNumberFormat="1" applyFont="1" applyAlignment="1">
      <alignment horizontal="left" vertical="center"/>
    </xf>
    <xf numFmtId="38" fontId="6" fillId="0" borderId="0" xfId="0" applyNumberFormat="1" applyFont="1" applyAlignment="1">
      <alignment horizontal="centerContinuous" vertical="center"/>
    </xf>
    <xf numFmtId="37" fontId="6" fillId="0" borderId="0" xfId="0" applyNumberFormat="1" applyFont="1" applyAlignment="1">
      <alignment horizontal="centerContinuous" vertical="center"/>
    </xf>
    <xf numFmtId="38" fontId="6" fillId="0" borderId="0" xfId="0" applyNumberFormat="1" applyFont="1" applyAlignment="1">
      <alignment vertical="center"/>
    </xf>
    <xf numFmtId="0" fontId="6" fillId="0" borderId="0" xfId="9" applyFont="1" applyAlignment="1">
      <alignment horizontal="center" vertical="center"/>
    </xf>
    <xf numFmtId="0" fontId="6" fillId="0" borderId="3" xfId="9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top"/>
    </xf>
    <xf numFmtId="0" fontId="6" fillId="0" borderId="0" xfId="8" applyFont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37" fontId="6" fillId="0" borderId="3" xfId="9" applyNumberFormat="1" applyFont="1" applyBorder="1" applyAlignment="1">
      <alignment horizontal="center" vertical="center"/>
    </xf>
    <xf numFmtId="37" fontId="6" fillId="0" borderId="0" xfId="9" applyNumberFormat="1" applyFont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37" fontId="7" fillId="0" borderId="0" xfId="9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37" fontId="6" fillId="0" borderId="0" xfId="9" applyNumberFormat="1" applyFont="1" applyAlignment="1">
      <alignment vertical="center"/>
    </xf>
    <xf numFmtId="41" fontId="6" fillId="0" borderId="4" xfId="0" applyNumberFormat="1" applyFont="1" applyBorder="1" applyAlignment="1">
      <alignment horizontal="center" vertical="center"/>
    </xf>
    <xf numFmtId="41" fontId="6" fillId="0" borderId="0" xfId="8" applyNumberFormat="1" applyFont="1" applyAlignment="1">
      <alignment horizontal="center" vertical="center"/>
    </xf>
    <xf numFmtId="41" fontId="6" fillId="0" borderId="0" xfId="8" applyNumberFormat="1" applyFont="1" applyAlignment="1">
      <alignment vertical="center"/>
    </xf>
    <xf numFmtId="41" fontId="6" fillId="0" borderId="5" xfId="0" applyNumberFormat="1" applyFont="1" applyBorder="1" applyAlignment="1">
      <alignment horizontal="center" vertical="center"/>
    </xf>
    <xf numFmtId="0" fontId="6" fillId="0" borderId="0" xfId="8" applyFont="1" applyAlignment="1">
      <alignment horizontal="right" vertical="center"/>
    </xf>
    <xf numFmtId="0" fontId="6" fillId="0" borderId="7" xfId="8" applyFont="1" applyBorder="1" applyAlignment="1">
      <alignment horizontal="center" vertical="center"/>
    </xf>
    <xf numFmtId="0" fontId="6" fillId="0" borderId="4" xfId="8" applyFont="1" applyBorder="1" applyAlignment="1">
      <alignment horizontal="center" vertical="center"/>
    </xf>
    <xf numFmtId="41" fontId="6" fillId="0" borderId="3" xfId="8" applyNumberFormat="1" applyFont="1" applyBorder="1" applyAlignment="1">
      <alignment horizontal="center" vertical="center"/>
    </xf>
    <xf numFmtId="41" fontId="6" fillId="0" borderId="0" xfId="8" applyNumberFormat="1" applyFont="1" applyAlignment="1">
      <alignment horizontal="right" vertical="center"/>
    </xf>
    <xf numFmtId="41" fontId="6" fillId="0" borderId="3" xfId="8" applyNumberFormat="1" applyFont="1" applyBorder="1" applyAlignment="1">
      <alignment horizontal="right" vertical="center"/>
    </xf>
    <xf numFmtId="41" fontId="6" fillId="0" borderId="4" xfId="8" applyNumberFormat="1" applyFont="1" applyBorder="1" applyAlignment="1">
      <alignment horizontal="center" vertical="center"/>
    </xf>
    <xf numFmtId="41" fontId="6" fillId="0" borderId="5" xfId="8" applyNumberFormat="1" applyFont="1" applyBorder="1" applyAlignment="1">
      <alignment vertical="center"/>
    </xf>
    <xf numFmtId="37" fontId="17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Continuous" vertical="center"/>
    </xf>
    <xf numFmtId="41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right" vertical="center"/>
    </xf>
    <xf numFmtId="41" fontId="17" fillId="0" borderId="0" xfId="0" applyNumberFormat="1" applyFont="1" applyAlignment="1">
      <alignment vertical="center"/>
    </xf>
    <xf numFmtId="41" fontId="19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center" vertical="center"/>
    </xf>
    <xf numFmtId="41" fontId="17" fillId="0" borderId="3" xfId="0" applyNumberFormat="1" applyFont="1" applyBorder="1" applyAlignment="1">
      <alignment horizontal="center" vertical="center"/>
    </xf>
    <xf numFmtId="41" fontId="17" fillId="0" borderId="3" xfId="0" applyNumberFormat="1" applyFont="1" applyBorder="1" applyAlignment="1">
      <alignment vertical="center"/>
    </xf>
    <xf numFmtId="41" fontId="2" fillId="0" borderId="3" xfId="0" quotePrefix="1" applyNumberFormat="1" applyFont="1" applyBorder="1" applyAlignment="1">
      <alignment horizontal="center" vertical="center"/>
    </xf>
    <xf numFmtId="41" fontId="2" fillId="0" borderId="7" xfId="0" quotePrefix="1" applyNumberFormat="1" applyFont="1" applyBorder="1" applyAlignment="1">
      <alignment horizontal="center" vertical="center"/>
    </xf>
    <xf numFmtId="41" fontId="2" fillId="0" borderId="0" xfId="0" quotePrefix="1" applyNumberFormat="1" applyFont="1" applyAlignment="1">
      <alignment horizontal="center" vertical="center"/>
    </xf>
    <xf numFmtId="41" fontId="20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8" fontId="18" fillId="0" borderId="0" xfId="0" applyNumberFormat="1" applyFont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 wrapText="1"/>
    </xf>
    <xf numFmtId="41" fontId="2" fillId="0" borderId="7" xfId="0" applyNumberFormat="1" applyFont="1" applyBorder="1" applyAlignment="1">
      <alignment vertical="center"/>
    </xf>
    <xf numFmtId="168" fontId="18" fillId="0" borderId="0" xfId="0" applyNumberFormat="1" applyFont="1" applyAlignment="1">
      <alignment horizontal="center" vertical="center"/>
    </xf>
    <xf numFmtId="41" fontId="2" fillId="0" borderId="3" xfId="0" applyNumberFormat="1" applyFont="1" applyBorder="1" applyAlignment="1">
      <alignment horizontal="right" vertical="center"/>
    </xf>
    <xf numFmtId="41" fontId="21" fillId="0" borderId="0" xfId="0" applyNumberFormat="1" applyFont="1" applyAlignment="1">
      <alignment horizontal="center" vertical="center"/>
    </xf>
    <xf numFmtId="41" fontId="20" fillId="0" borderId="0" xfId="0" applyNumberFormat="1" applyFont="1" applyAlignment="1">
      <alignment vertical="center"/>
    </xf>
    <xf numFmtId="37" fontId="18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vertical="center"/>
    </xf>
    <xf numFmtId="41" fontId="2" fillId="0" borderId="3" xfId="0" applyNumberFormat="1" applyFont="1" applyBorder="1" applyAlignment="1">
      <alignment horizontal="left" vertical="center"/>
    </xf>
    <xf numFmtId="41" fontId="2" fillId="0" borderId="0" xfId="0" applyNumberFormat="1" applyFont="1" applyAlignment="1">
      <alignment horizontal="left" vertical="center"/>
    </xf>
    <xf numFmtId="41" fontId="2" fillId="0" borderId="8" xfId="0" applyNumberFormat="1" applyFont="1" applyBorder="1" applyAlignment="1">
      <alignment horizontal="left" vertical="center"/>
    </xf>
    <xf numFmtId="41" fontId="22" fillId="0" borderId="0" xfId="0" applyNumberFormat="1" applyFont="1" applyAlignment="1">
      <alignment horizontal="left" vertical="center"/>
    </xf>
    <xf numFmtId="41" fontId="2" fillId="0" borderId="5" xfId="0" applyNumberFormat="1" applyFont="1" applyBorder="1" applyAlignment="1">
      <alignment horizontal="left" vertical="center"/>
    </xf>
    <xf numFmtId="41" fontId="22" fillId="0" borderId="0" xfId="0" applyNumberFormat="1" applyFont="1" applyAlignment="1">
      <alignment vertical="center"/>
    </xf>
    <xf numFmtId="171" fontId="2" fillId="0" borderId="8" xfId="0" applyNumberFormat="1" applyFont="1" applyBorder="1" applyAlignment="1">
      <alignment vertical="center"/>
    </xf>
    <xf numFmtId="171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70" fontId="18" fillId="0" borderId="0" xfId="0" applyNumberFormat="1" applyFont="1" applyAlignment="1">
      <alignment horizontal="center" vertical="center"/>
    </xf>
    <xf numFmtId="41" fontId="9" fillId="0" borderId="3" xfId="0" applyNumberFormat="1" applyFont="1" applyBorder="1" applyAlignment="1">
      <alignment horizontal="center" vertical="center"/>
    </xf>
    <xf numFmtId="0" fontId="6" fillId="0" borderId="3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/>
    </xf>
  </cellXfs>
  <cellStyles count="18">
    <cellStyle name="Comma 2" xfId="16" xr:uid="{A988D575-D60A-4108-9DB2-E2BC38E5A7C8}"/>
    <cellStyle name="Comma 3" xfId="14" xr:uid="{9728299B-B3D2-467D-8ACC-D0AC0D031F56}"/>
    <cellStyle name="comma zerodec" xfId="1" xr:uid="{00000000-0005-0000-0000-000000000000}"/>
    <cellStyle name="Currency1" xfId="2" xr:uid="{00000000-0005-0000-0000-000001000000}"/>
    <cellStyle name="Dollar (zero dec)" xfId="3" xr:uid="{00000000-0005-0000-0000-000002000000}"/>
    <cellStyle name="Grey" xfId="4" xr:uid="{00000000-0005-0000-0000-000003000000}"/>
    <cellStyle name="Input [yellow]" xfId="5" xr:uid="{00000000-0005-0000-0000-000004000000}"/>
    <cellStyle name="no dec" xfId="6" xr:uid="{00000000-0005-0000-0000-000005000000}"/>
    <cellStyle name="Normal" xfId="0" builtinId="0"/>
    <cellStyle name="Normal - Style1" xfId="7" xr:uid="{00000000-0005-0000-0000-000007000000}"/>
    <cellStyle name="Normal 2" xfId="15" xr:uid="{A84DBDF8-A415-4A25-A14C-7E9D4394B463}"/>
    <cellStyle name="Normal 2 4" xfId="17" xr:uid="{E8595419-A968-4AE5-99FF-D358AF937882}"/>
    <cellStyle name="Normal 3" xfId="12" xr:uid="{00000000-0005-0000-0000-000008000000}"/>
    <cellStyle name="Normal 4" xfId="13" xr:uid="{954D27B4-4A5E-42FE-8627-34172EE7F19A}"/>
    <cellStyle name="Normal_bs&amp;pl-2001 T217" xfId="8" xr:uid="{00000000-0005-0000-0000-000009000000}"/>
    <cellStyle name="Normal_BST-A183" xfId="9" xr:uid="{00000000-0005-0000-0000-00000A000000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7"/>
  <sheetViews>
    <sheetView showGridLines="0" view="pageBreakPreview" topLeftCell="A88" zoomScaleNormal="100" zoomScaleSheetLayoutView="100" workbookViewId="0">
      <selection activeCell="G63" sqref="G63"/>
    </sheetView>
  </sheetViews>
  <sheetFormatPr defaultColWidth="10.7109375" defaultRowHeight="18.75" customHeight="1"/>
  <cols>
    <col min="1" max="1" width="49" style="4" customWidth="1"/>
    <col min="2" max="2" width="1.7109375" style="4" customWidth="1"/>
    <col min="3" max="3" width="6.42578125" style="2" customWidth="1"/>
    <col min="4" max="4" width="1.7109375" style="4" customWidth="1"/>
    <col min="5" max="5" width="14.7109375" style="4" customWidth="1"/>
    <col min="6" max="6" width="1.7109375" style="4" customWidth="1"/>
    <col min="7" max="7" width="14.7109375" style="4" customWidth="1"/>
    <col min="8" max="8" width="1.7109375" style="4" customWidth="1"/>
    <col min="9" max="9" width="14.7109375" style="4" customWidth="1"/>
    <col min="10" max="10" width="1.7109375" style="4" customWidth="1"/>
    <col min="11" max="11" width="14.7109375" style="4" customWidth="1"/>
    <col min="12" max="12" width="1.7109375" style="4" customWidth="1"/>
    <col min="13" max="13" width="14.7109375" style="4" customWidth="1"/>
    <col min="14" max="14" width="1.7109375" style="4" customWidth="1"/>
    <col min="15" max="15" width="14.7109375" style="4" customWidth="1"/>
    <col min="16" max="16384" width="10.7109375" style="4"/>
  </cols>
  <sheetData>
    <row r="1" spans="1:15" ht="18.75" customHeight="1">
      <c r="A1" s="1" t="s">
        <v>0</v>
      </c>
      <c r="B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8.75" customHeight="1">
      <c r="A2" s="1" t="s">
        <v>1</v>
      </c>
      <c r="B2" s="1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8.75" customHeight="1">
      <c r="A3" s="1" t="s">
        <v>2</v>
      </c>
      <c r="B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8.75" customHeight="1">
      <c r="A4" s="3"/>
      <c r="B4" s="3"/>
      <c r="D4" s="3"/>
      <c r="E4" s="3"/>
      <c r="F4" s="3"/>
      <c r="G4" s="3"/>
      <c r="H4" s="3"/>
      <c r="I4" s="3"/>
      <c r="J4" s="3"/>
      <c r="K4" s="3"/>
      <c r="L4" s="3"/>
      <c r="M4" s="5"/>
      <c r="N4" s="5"/>
      <c r="O4" s="5" t="s">
        <v>3</v>
      </c>
    </row>
    <row r="5" spans="1:15" ht="18.75" customHeight="1">
      <c r="A5" s="6"/>
      <c r="B5" s="6"/>
      <c r="C5" s="7"/>
      <c r="D5" s="6"/>
      <c r="E5" s="136" t="s">
        <v>4</v>
      </c>
      <c r="F5" s="136"/>
      <c r="G5" s="136"/>
      <c r="H5" s="136"/>
      <c r="I5" s="136"/>
      <c r="J5" s="6"/>
      <c r="K5" s="136" t="s">
        <v>5</v>
      </c>
      <c r="L5" s="136"/>
      <c r="M5" s="136"/>
      <c r="N5" s="136"/>
      <c r="O5" s="136"/>
    </row>
    <row r="6" spans="1:15" ht="18.75" customHeight="1">
      <c r="A6" s="6"/>
      <c r="B6" s="6"/>
      <c r="C6" s="7"/>
      <c r="D6" s="6"/>
      <c r="E6" s="8" t="s">
        <v>6</v>
      </c>
      <c r="F6" s="8"/>
      <c r="G6" s="8" t="s">
        <v>6</v>
      </c>
      <c r="H6" s="8"/>
      <c r="I6" s="8" t="s">
        <v>6</v>
      </c>
      <c r="J6" s="3"/>
      <c r="K6" s="8" t="s">
        <v>6</v>
      </c>
      <c r="L6" s="8"/>
      <c r="M6" s="8" t="s">
        <v>6</v>
      </c>
      <c r="N6" s="8"/>
      <c r="O6" s="8" t="s">
        <v>6</v>
      </c>
    </row>
    <row r="7" spans="1:15" s="13" customFormat="1" ht="18.75" customHeight="1">
      <c r="A7" s="3"/>
      <c r="B7" s="3"/>
      <c r="C7" s="9" t="s">
        <v>7</v>
      </c>
      <c r="D7" s="10"/>
      <c r="E7" s="11" t="s">
        <v>8</v>
      </c>
      <c r="F7" s="4"/>
      <c r="G7" s="11" t="s">
        <v>9</v>
      </c>
      <c r="H7" s="12"/>
      <c r="I7" s="11" t="s">
        <v>10</v>
      </c>
      <c r="J7" s="4"/>
      <c r="K7" s="11" t="s">
        <v>8</v>
      </c>
      <c r="L7" s="4"/>
      <c r="M7" s="11" t="s">
        <v>9</v>
      </c>
      <c r="N7" s="12"/>
      <c r="O7" s="11" t="s">
        <v>10</v>
      </c>
    </row>
    <row r="8" spans="1:15" s="13" customFormat="1" ht="18.75" customHeight="1">
      <c r="A8" s="3"/>
      <c r="B8" s="3"/>
      <c r="C8" s="8"/>
      <c r="D8" s="10"/>
      <c r="E8" s="12"/>
      <c r="F8" s="4"/>
      <c r="G8" s="12" t="s">
        <v>11</v>
      </c>
      <c r="H8" s="12"/>
      <c r="I8" s="12"/>
      <c r="J8" s="4"/>
      <c r="K8" s="12"/>
      <c r="L8" s="4"/>
      <c r="M8" s="12" t="s">
        <v>11</v>
      </c>
      <c r="N8" s="12"/>
      <c r="O8" s="12"/>
    </row>
    <row r="9" spans="1:15" ht="18.75" customHeight="1">
      <c r="A9" s="1" t="s">
        <v>12</v>
      </c>
      <c r="B9" s="1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8.75" customHeight="1">
      <c r="A10" s="1" t="s">
        <v>13</v>
      </c>
      <c r="B10" s="1"/>
      <c r="C10" s="15"/>
      <c r="D10" s="15"/>
      <c r="E10" s="15"/>
      <c r="F10" s="15"/>
      <c r="G10" s="15"/>
      <c r="H10" s="15"/>
      <c r="I10" s="15"/>
      <c r="J10" s="15"/>
      <c r="K10" s="14"/>
      <c r="L10" s="15"/>
      <c r="M10" s="14"/>
      <c r="N10" s="14"/>
      <c r="O10" s="14"/>
    </row>
    <row r="11" spans="1:15" ht="18.75" customHeight="1">
      <c r="A11" s="14" t="s">
        <v>14</v>
      </c>
      <c r="B11" s="14"/>
      <c r="C11" s="16">
        <v>8</v>
      </c>
      <c r="D11" s="16"/>
      <c r="E11" s="17">
        <v>959885486</v>
      </c>
      <c r="F11" s="2"/>
      <c r="G11" s="17">
        <v>1149728958</v>
      </c>
      <c r="H11" s="17"/>
      <c r="I11" s="17">
        <v>4678804820</v>
      </c>
      <c r="J11" s="2"/>
      <c r="K11" s="17">
        <v>79800390</v>
      </c>
      <c r="L11" s="2"/>
      <c r="M11" s="17">
        <v>728549553</v>
      </c>
      <c r="N11" s="17"/>
      <c r="O11" s="17">
        <v>3594900170</v>
      </c>
    </row>
    <row r="12" spans="1:15" ht="18.75" customHeight="1">
      <c r="A12" s="14" t="s">
        <v>311</v>
      </c>
      <c r="B12" s="14"/>
      <c r="C12" s="34">
        <v>25.2</v>
      </c>
      <c r="D12" s="16"/>
      <c r="E12" s="4">
        <v>1515000000</v>
      </c>
      <c r="F12" s="2"/>
      <c r="G12" s="4">
        <v>0</v>
      </c>
      <c r="I12" s="4">
        <v>0</v>
      </c>
      <c r="J12" s="2"/>
      <c r="K12" s="4">
        <v>1515000000</v>
      </c>
      <c r="L12" s="2"/>
      <c r="M12" s="4">
        <v>0</v>
      </c>
      <c r="O12" s="4">
        <v>0</v>
      </c>
    </row>
    <row r="13" spans="1:15" ht="18.75" customHeight="1">
      <c r="A13" s="18" t="s">
        <v>281</v>
      </c>
      <c r="B13" s="14"/>
      <c r="C13" s="16" t="s">
        <v>15</v>
      </c>
      <c r="D13" s="16"/>
      <c r="E13" s="4">
        <v>166591019</v>
      </c>
      <c r="F13" s="2"/>
      <c r="G13" s="4">
        <v>186792819</v>
      </c>
      <c r="I13" s="4">
        <v>1239508338</v>
      </c>
      <c r="J13" s="2"/>
      <c r="K13" s="4">
        <v>583092717</v>
      </c>
      <c r="L13" s="2"/>
      <c r="M13" s="4">
        <v>659412590</v>
      </c>
      <c r="O13" s="4">
        <v>1765383075</v>
      </c>
    </row>
    <row r="14" spans="1:15" ht="18.75" customHeight="1">
      <c r="A14" s="14" t="s">
        <v>16</v>
      </c>
      <c r="B14" s="14"/>
      <c r="C14" s="16"/>
      <c r="D14" s="16"/>
      <c r="F14" s="2"/>
      <c r="J14" s="2"/>
      <c r="L14" s="2"/>
    </row>
    <row r="15" spans="1:15" ht="18.75" customHeight="1">
      <c r="A15" s="14" t="s">
        <v>17</v>
      </c>
      <c r="B15" s="14"/>
      <c r="C15" s="16">
        <v>7</v>
      </c>
      <c r="D15" s="16"/>
      <c r="E15" s="4">
        <v>0</v>
      </c>
      <c r="F15" s="2"/>
      <c r="G15" s="4">
        <v>0</v>
      </c>
      <c r="I15" s="4">
        <v>617230807</v>
      </c>
      <c r="J15" s="2"/>
      <c r="K15" s="4">
        <v>92632924</v>
      </c>
      <c r="L15" s="2"/>
      <c r="M15" s="4">
        <v>0</v>
      </c>
      <c r="O15" s="4">
        <v>412522348</v>
      </c>
    </row>
    <row r="16" spans="1:15" ht="18.75" customHeight="1">
      <c r="A16" s="14" t="s">
        <v>18</v>
      </c>
      <c r="B16" s="14"/>
      <c r="C16" s="16">
        <v>7</v>
      </c>
      <c r="D16" s="16"/>
      <c r="E16" s="4">
        <v>20007173</v>
      </c>
      <c r="F16" s="2"/>
      <c r="G16" s="4">
        <v>2555016</v>
      </c>
      <c r="I16" s="4">
        <v>0</v>
      </c>
      <c r="J16" s="2"/>
      <c r="K16" s="17">
        <v>58976232</v>
      </c>
      <c r="L16" s="2"/>
      <c r="M16" s="17">
        <v>215617653</v>
      </c>
      <c r="N16" s="17"/>
      <c r="O16" s="17">
        <v>538529521</v>
      </c>
    </row>
    <row r="17" spans="1:18" ht="18.75" customHeight="1">
      <c r="A17" s="14" t="s">
        <v>19</v>
      </c>
      <c r="B17" s="14"/>
      <c r="C17" s="16">
        <v>10</v>
      </c>
      <c r="D17" s="16"/>
      <c r="E17" s="17">
        <v>16858656044</v>
      </c>
      <c r="F17" s="2"/>
      <c r="G17" s="17">
        <v>17171897877</v>
      </c>
      <c r="H17" s="17"/>
      <c r="I17" s="17">
        <v>17143790008</v>
      </c>
      <c r="J17" s="2"/>
      <c r="K17" s="17">
        <v>958101517</v>
      </c>
      <c r="L17" s="2"/>
      <c r="M17" s="17">
        <v>1416463521</v>
      </c>
      <c r="N17" s="17"/>
      <c r="O17" s="17">
        <v>1969697984</v>
      </c>
    </row>
    <row r="18" spans="1:18" ht="18.75" customHeight="1">
      <c r="A18" s="14" t="s">
        <v>20</v>
      </c>
      <c r="B18" s="14"/>
      <c r="C18" s="16">
        <v>11</v>
      </c>
      <c r="D18" s="16"/>
      <c r="E18" s="17">
        <v>65364386</v>
      </c>
      <c r="F18" s="2"/>
      <c r="G18" s="17">
        <v>108749082</v>
      </c>
      <c r="H18" s="17"/>
      <c r="I18" s="17">
        <v>258053520</v>
      </c>
      <c r="J18" s="2"/>
      <c r="K18" s="17">
        <v>15666</v>
      </c>
      <c r="L18" s="2"/>
      <c r="M18" s="17">
        <v>48248</v>
      </c>
      <c r="N18" s="17"/>
      <c r="O18" s="17">
        <v>93136</v>
      </c>
    </row>
    <row r="19" spans="1:18" ht="18.75" customHeight="1">
      <c r="A19" s="14" t="s">
        <v>21</v>
      </c>
      <c r="B19" s="14"/>
      <c r="C19" s="16"/>
      <c r="D19" s="16"/>
      <c r="E19" s="17">
        <v>31205048</v>
      </c>
      <c r="F19" s="2"/>
      <c r="G19" s="17">
        <v>70376604</v>
      </c>
      <c r="H19" s="17"/>
      <c r="I19" s="17">
        <v>283896507</v>
      </c>
      <c r="J19" s="2"/>
      <c r="K19" s="17">
        <v>7495506</v>
      </c>
      <c r="L19" s="2"/>
      <c r="M19" s="17">
        <v>7559171</v>
      </c>
      <c r="N19" s="17"/>
      <c r="O19" s="17">
        <v>10384323</v>
      </c>
    </row>
    <row r="20" spans="1:18" ht="18.75" customHeight="1">
      <c r="A20" s="14" t="s">
        <v>22</v>
      </c>
      <c r="B20" s="14"/>
      <c r="C20" s="16">
        <v>13</v>
      </c>
      <c r="D20" s="16"/>
      <c r="E20" s="17">
        <v>7858424</v>
      </c>
      <c r="F20" s="2"/>
      <c r="G20" s="17">
        <v>6245522</v>
      </c>
      <c r="H20" s="17"/>
      <c r="I20" s="17">
        <v>6037810</v>
      </c>
      <c r="J20" s="2"/>
      <c r="K20" s="17">
        <v>21665841</v>
      </c>
      <c r="L20" s="2"/>
      <c r="M20" s="17">
        <v>1661590</v>
      </c>
      <c r="N20" s="17"/>
      <c r="O20" s="17">
        <v>1656126</v>
      </c>
    </row>
    <row r="21" spans="1:18" ht="18.75" customHeight="1">
      <c r="A21" s="14" t="s">
        <v>23</v>
      </c>
      <c r="B21" s="14"/>
      <c r="C21" s="16">
        <v>14</v>
      </c>
      <c r="D21" s="16"/>
      <c r="E21" s="17">
        <v>375482081</v>
      </c>
      <c r="G21" s="17">
        <v>220859724</v>
      </c>
      <c r="H21" s="17"/>
      <c r="I21" s="17">
        <v>172973890</v>
      </c>
      <c r="K21" s="17">
        <v>290400515</v>
      </c>
      <c r="M21" s="17">
        <v>163902694</v>
      </c>
      <c r="N21" s="17"/>
      <c r="O21" s="17">
        <v>114480851</v>
      </c>
    </row>
    <row r="22" spans="1:18" ht="18.75" customHeight="1">
      <c r="A22" s="1" t="s">
        <v>24</v>
      </c>
      <c r="B22" s="1"/>
      <c r="C22" s="16"/>
      <c r="D22" s="16"/>
      <c r="E22" s="19">
        <f>SUM(E11:E21)</f>
        <v>20000049661</v>
      </c>
      <c r="G22" s="19">
        <f>SUM(G11:G21)</f>
        <v>18917205602</v>
      </c>
      <c r="H22" s="17"/>
      <c r="I22" s="19">
        <f>SUM(I11:I21)</f>
        <v>24400295700</v>
      </c>
      <c r="K22" s="19">
        <f>SUM(K11:K21)</f>
        <v>3607181308</v>
      </c>
      <c r="M22" s="19">
        <f>SUM(M11:M21)</f>
        <v>3193215020</v>
      </c>
      <c r="N22" s="17"/>
      <c r="O22" s="19">
        <f>SUM(O11:O21)</f>
        <v>8407647534</v>
      </c>
    </row>
    <row r="23" spans="1:18" ht="18.75" customHeight="1">
      <c r="A23" s="1" t="s">
        <v>25</v>
      </c>
      <c r="B23" s="1"/>
      <c r="C23" s="16"/>
      <c r="D23" s="16"/>
      <c r="E23" s="20"/>
      <c r="F23" s="2"/>
      <c r="G23" s="20"/>
      <c r="H23" s="20"/>
      <c r="I23" s="20"/>
      <c r="J23" s="2"/>
      <c r="K23" s="20"/>
      <c r="L23" s="2"/>
      <c r="M23" s="20"/>
      <c r="N23" s="20"/>
      <c r="O23" s="20"/>
    </row>
    <row r="24" spans="1:18" ht="18.75" customHeight="1">
      <c r="A24" s="14" t="s">
        <v>26</v>
      </c>
      <c r="B24" s="14"/>
      <c r="C24" s="16">
        <v>15</v>
      </c>
      <c r="D24" s="16"/>
      <c r="E24" s="17">
        <v>249140755</v>
      </c>
      <c r="F24" s="2"/>
      <c r="G24" s="17">
        <v>197072321</v>
      </c>
      <c r="H24" s="17"/>
      <c r="I24" s="17">
        <v>189819795</v>
      </c>
      <c r="J24" s="2"/>
      <c r="K24" s="17">
        <v>116403397</v>
      </c>
      <c r="L24" s="2"/>
      <c r="M24" s="17">
        <v>78000040</v>
      </c>
      <c r="N24" s="17"/>
      <c r="O24" s="17">
        <v>68000040</v>
      </c>
    </row>
    <row r="25" spans="1:18" ht="18.75" customHeight="1">
      <c r="A25" s="14" t="s">
        <v>27</v>
      </c>
      <c r="B25" s="14"/>
      <c r="C25" s="16" t="s">
        <v>28</v>
      </c>
      <c r="D25" s="16"/>
      <c r="E25" s="17">
        <v>359449456</v>
      </c>
      <c r="F25" s="2"/>
      <c r="G25" s="17">
        <v>383402075</v>
      </c>
      <c r="H25" s="17"/>
      <c r="I25" s="17">
        <v>385592821</v>
      </c>
      <c r="J25" s="2"/>
      <c r="K25" s="17">
        <v>34314512</v>
      </c>
      <c r="L25" s="2"/>
      <c r="M25" s="17">
        <v>35274105</v>
      </c>
      <c r="N25" s="17"/>
      <c r="O25" s="17">
        <v>35275946</v>
      </c>
    </row>
    <row r="26" spans="1:18" ht="18.75" customHeight="1">
      <c r="A26" s="14" t="s">
        <v>29</v>
      </c>
      <c r="B26" s="14"/>
      <c r="C26" s="16">
        <v>17</v>
      </c>
      <c r="D26" s="16"/>
      <c r="E26" s="17">
        <v>0</v>
      </c>
      <c r="F26" s="2"/>
      <c r="G26" s="17">
        <v>0</v>
      </c>
      <c r="H26" s="17"/>
      <c r="I26" s="17">
        <v>0</v>
      </c>
      <c r="J26" s="2"/>
      <c r="K26" s="17">
        <v>5605853707</v>
      </c>
      <c r="L26" s="2"/>
      <c r="M26" s="17">
        <v>7314090660</v>
      </c>
      <c r="N26" s="17"/>
      <c r="O26" s="17">
        <v>17700823511</v>
      </c>
      <c r="R26" s="21"/>
    </row>
    <row r="27" spans="1:18" ht="18.75" customHeight="1">
      <c r="A27" s="14" t="s">
        <v>30</v>
      </c>
      <c r="B27" s="14"/>
      <c r="C27" s="16">
        <v>18</v>
      </c>
      <c r="D27" s="16"/>
      <c r="E27" s="17">
        <v>2351803013</v>
      </c>
      <c r="F27" s="2"/>
      <c r="G27" s="17">
        <v>3976014886</v>
      </c>
      <c r="H27" s="17"/>
      <c r="I27" s="17">
        <v>4637717340</v>
      </c>
      <c r="J27" s="2"/>
      <c r="K27" s="17">
        <v>1803399142</v>
      </c>
      <c r="L27" s="2"/>
      <c r="M27" s="17">
        <v>3126338442</v>
      </c>
      <c r="N27" s="17"/>
      <c r="O27" s="17">
        <v>3408265100</v>
      </c>
    </row>
    <row r="28" spans="1:18" ht="18.75" customHeight="1">
      <c r="A28" s="14" t="s">
        <v>31</v>
      </c>
      <c r="B28" s="14"/>
      <c r="C28" s="16"/>
      <c r="D28" s="16"/>
      <c r="E28" s="17"/>
      <c r="F28" s="2"/>
      <c r="G28" s="17"/>
      <c r="H28" s="17"/>
      <c r="I28" s="17"/>
      <c r="J28" s="2"/>
      <c r="K28" s="17"/>
      <c r="L28" s="2"/>
      <c r="M28" s="17"/>
      <c r="N28" s="17"/>
      <c r="O28" s="17"/>
    </row>
    <row r="29" spans="1:18" ht="18.75" customHeight="1">
      <c r="A29" s="14" t="s">
        <v>32</v>
      </c>
      <c r="B29" s="14"/>
      <c r="C29" s="16">
        <v>7</v>
      </c>
      <c r="D29" s="16"/>
      <c r="E29" s="4">
        <v>1120252338</v>
      </c>
      <c r="F29" s="2"/>
      <c r="G29" s="4">
        <v>1858056707</v>
      </c>
      <c r="I29" s="4">
        <v>3693623353</v>
      </c>
      <c r="J29" s="2"/>
      <c r="K29" s="4">
        <v>914621034</v>
      </c>
      <c r="L29" s="2"/>
      <c r="M29" s="4">
        <v>1539266471</v>
      </c>
      <c r="O29" s="4">
        <v>3274883038</v>
      </c>
    </row>
    <row r="30" spans="1:18" ht="18.75" customHeight="1">
      <c r="A30" s="14" t="s">
        <v>18</v>
      </c>
      <c r="B30" s="14"/>
      <c r="C30" s="16">
        <v>7</v>
      </c>
      <c r="D30" s="16"/>
      <c r="E30" s="4">
        <v>0</v>
      </c>
      <c r="F30" s="2"/>
      <c r="G30" s="4">
        <v>0</v>
      </c>
      <c r="I30" s="4">
        <v>0</v>
      </c>
      <c r="J30" s="2"/>
      <c r="K30" s="4">
        <v>13340304340</v>
      </c>
      <c r="L30" s="2"/>
      <c r="M30" s="4">
        <v>13178637602</v>
      </c>
      <c r="O30" s="4">
        <v>10701744861</v>
      </c>
    </row>
    <row r="31" spans="1:18" ht="18.75" customHeight="1">
      <c r="A31" s="14" t="s">
        <v>33</v>
      </c>
      <c r="B31" s="14"/>
      <c r="C31" s="16">
        <v>19</v>
      </c>
      <c r="D31" s="16"/>
      <c r="E31" s="4">
        <v>1188824152</v>
      </c>
      <c r="F31" s="2"/>
      <c r="G31" s="4">
        <v>1677930434</v>
      </c>
      <c r="I31" s="4">
        <v>1678965388</v>
      </c>
      <c r="J31" s="2"/>
      <c r="K31" s="4">
        <v>0</v>
      </c>
      <c r="L31" s="2"/>
      <c r="M31" s="4">
        <v>0</v>
      </c>
      <c r="O31" s="4">
        <v>0</v>
      </c>
    </row>
    <row r="32" spans="1:18" ht="18.75" customHeight="1">
      <c r="A32" s="14" t="s">
        <v>34</v>
      </c>
      <c r="B32" s="14"/>
      <c r="C32" s="16">
        <v>20</v>
      </c>
      <c r="D32" s="16"/>
      <c r="E32" s="17">
        <v>1970801184</v>
      </c>
      <c r="F32" s="2"/>
      <c r="G32" s="17">
        <v>615779877</v>
      </c>
      <c r="H32" s="17"/>
      <c r="I32" s="17">
        <v>565863700</v>
      </c>
      <c r="J32" s="2"/>
      <c r="K32" s="17">
        <v>356499973</v>
      </c>
      <c r="L32" s="2"/>
      <c r="M32" s="17">
        <v>349188078</v>
      </c>
      <c r="N32" s="17"/>
      <c r="O32" s="17">
        <v>195634223</v>
      </c>
    </row>
    <row r="33" spans="1:16" ht="18.75" customHeight="1">
      <c r="A33" s="14" t="s">
        <v>35</v>
      </c>
      <c r="B33" s="14"/>
      <c r="C33" s="16">
        <v>21</v>
      </c>
      <c r="D33" s="16"/>
      <c r="E33" s="17">
        <v>443371548</v>
      </c>
      <c r="F33" s="2"/>
      <c r="G33" s="17">
        <v>292514805</v>
      </c>
      <c r="H33" s="17"/>
      <c r="I33" s="17">
        <v>213190204</v>
      </c>
      <c r="J33" s="2"/>
      <c r="K33" s="17">
        <v>94654650</v>
      </c>
      <c r="L33" s="2"/>
      <c r="M33" s="17">
        <v>115373567</v>
      </c>
      <c r="N33" s="17"/>
      <c r="O33" s="17">
        <v>140467803</v>
      </c>
    </row>
    <row r="34" spans="1:16" ht="18.75" customHeight="1">
      <c r="A34" s="14" t="s">
        <v>36</v>
      </c>
      <c r="B34" s="14"/>
      <c r="C34" s="16">
        <v>28</v>
      </c>
      <c r="D34" s="16"/>
      <c r="E34" s="17">
        <v>45485885</v>
      </c>
      <c r="F34" s="2"/>
      <c r="G34" s="17">
        <v>73050003</v>
      </c>
      <c r="H34" s="17"/>
      <c r="I34" s="17">
        <v>83051442</v>
      </c>
      <c r="J34" s="2"/>
      <c r="K34" s="17">
        <v>20742397</v>
      </c>
      <c r="L34" s="2"/>
      <c r="M34" s="17">
        <v>58430756</v>
      </c>
      <c r="N34" s="17"/>
      <c r="O34" s="17">
        <v>80649423</v>
      </c>
    </row>
    <row r="35" spans="1:16" ht="18.75" customHeight="1">
      <c r="A35" s="14" t="s">
        <v>37</v>
      </c>
      <c r="B35" s="14"/>
      <c r="C35" s="16">
        <v>22</v>
      </c>
      <c r="D35" s="16"/>
      <c r="E35" s="17">
        <v>100047396</v>
      </c>
      <c r="F35" s="2"/>
      <c r="G35" s="17">
        <v>145946409</v>
      </c>
      <c r="H35" s="17"/>
      <c r="I35" s="17">
        <v>194474138</v>
      </c>
      <c r="J35" s="2"/>
      <c r="K35" s="17">
        <v>97063216</v>
      </c>
      <c r="L35" s="2"/>
      <c r="M35" s="17">
        <v>142110680</v>
      </c>
      <c r="N35" s="17"/>
      <c r="O35" s="17">
        <v>188527028</v>
      </c>
    </row>
    <row r="36" spans="1:16" ht="18.75" customHeight="1">
      <c r="A36" s="14" t="s">
        <v>38</v>
      </c>
      <c r="B36" s="14"/>
      <c r="C36" s="16">
        <v>38</v>
      </c>
      <c r="D36" s="16"/>
      <c r="E36" s="17">
        <v>448791885</v>
      </c>
      <c r="F36" s="2"/>
      <c r="G36" s="17">
        <v>453109484</v>
      </c>
      <c r="H36" s="17"/>
      <c r="I36" s="17">
        <v>924003616</v>
      </c>
      <c r="J36" s="2"/>
      <c r="K36" s="17">
        <v>327221279</v>
      </c>
      <c r="L36" s="2"/>
      <c r="M36" s="17">
        <v>336008972</v>
      </c>
      <c r="N36" s="17"/>
      <c r="O36" s="17">
        <v>812129891</v>
      </c>
    </row>
    <row r="37" spans="1:16" ht="18.75" customHeight="1">
      <c r="A37" s="14" t="s">
        <v>39</v>
      </c>
      <c r="B37" s="14"/>
      <c r="C37" s="16"/>
      <c r="D37" s="16"/>
      <c r="E37" s="22">
        <v>489023249</v>
      </c>
      <c r="G37" s="22">
        <v>428539038</v>
      </c>
      <c r="H37" s="17"/>
      <c r="I37" s="22">
        <v>340496852</v>
      </c>
      <c r="K37" s="22">
        <v>126692598</v>
      </c>
      <c r="M37" s="22">
        <v>131728607</v>
      </c>
      <c r="N37" s="17"/>
      <c r="O37" s="22">
        <v>161525895</v>
      </c>
    </row>
    <row r="38" spans="1:16" ht="18.75" customHeight="1">
      <c r="A38" s="1" t="s">
        <v>40</v>
      </c>
      <c r="B38" s="1"/>
      <c r="C38" s="16"/>
      <c r="D38" s="16"/>
      <c r="E38" s="17">
        <f>SUM(E24:E37)</f>
        <v>8766990861</v>
      </c>
      <c r="G38" s="17">
        <f>SUM(G24:G37)</f>
        <v>10101416039</v>
      </c>
      <c r="H38" s="17"/>
      <c r="I38" s="17">
        <f>SUM(I24:I37)</f>
        <v>12906798649</v>
      </c>
      <c r="K38" s="17">
        <f>SUM(K24:K37)</f>
        <v>22837770245</v>
      </c>
      <c r="M38" s="17">
        <f>SUM(M24:M37)</f>
        <v>26404447980</v>
      </c>
      <c r="N38" s="17"/>
      <c r="O38" s="17">
        <f>SUM(O24:O37)</f>
        <v>36767926759</v>
      </c>
    </row>
    <row r="39" spans="1:16" ht="18.75" customHeight="1" thickBot="1">
      <c r="A39" s="1" t="s">
        <v>41</v>
      </c>
      <c r="B39" s="1"/>
      <c r="C39" s="16"/>
      <c r="D39" s="16"/>
      <c r="E39" s="23">
        <f>SUM(E38,E22)</f>
        <v>28767040522</v>
      </c>
      <c r="G39" s="23">
        <f>SUM(G38,G22)</f>
        <v>29018621641</v>
      </c>
      <c r="H39" s="17"/>
      <c r="I39" s="23">
        <f>SUM(I38,I22)</f>
        <v>37307094349</v>
      </c>
      <c r="K39" s="23">
        <f>SUM(K38,K22)</f>
        <v>26444951553</v>
      </c>
      <c r="M39" s="23">
        <f>SUM(M38,M22)</f>
        <v>29597663000</v>
      </c>
      <c r="N39" s="17"/>
      <c r="O39" s="23">
        <f>SUM(O38,O22)</f>
        <v>45175574293</v>
      </c>
    </row>
    <row r="40" spans="1:16" ht="18.75" customHeight="1" thickTop="1">
      <c r="A40" s="3"/>
      <c r="B40" s="3"/>
      <c r="C40" s="24"/>
      <c r="D40" s="10"/>
    </row>
    <row r="41" spans="1:16" ht="18.75" customHeight="1">
      <c r="A41" s="14" t="s">
        <v>42</v>
      </c>
      <c r="B41" s="14"/>
      <c r="D41" s="8"/>
      <c r="E41" s="8"/>
      <c r="F41" s="8"/>
      <c r="G41" s="8"/>
      <c r="H41" s="8"/>
      <c r="I41" s="8"/>
      <c r="J41" s="8"/>
      <c r="L41" s="8"/>
    </row>
    <row r="42" spans="1:16" ht="18.75" customHeight="1">
      <c r="A42" s="1" t="s">
        <v>0</v>
      </c>
      <c r="B42" s="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6" ht="18.75" customHeight="1">
      <c r="A43" s="1" t="s">
        <v>43</v>
      </c>
      <c r="B43" s="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12"/>
    </row>
    <row r="44" spans="1:16" ht="18.75" customHeight="1">
      <c r="A44" s="1" t="s">
        <v>2</v>
      </c>
      <c r="B44" s="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6" ht="18.75" customHeight="1">
      <c r="A45" s="3"/>
      <c r="B45" s="3"/>
      <c r="D45" s="3"/>
      <c r="E45" s="3"/>
      <c r="F45" s="3"/>
      <c r="G45" s="3"/>
      <c r="H45" s="3"/>
      <c r="I45" s="3"/>
      <c r="J45" s="3"/>
      <c r="K45" s="3"/>
      <c r="L45" s="3"/>
      <c r="M45" s="5"/>
      <c r="N45" s="5"/>
      <c r="O45" s="5" t="s">
        <v>3</v>
      </c>
    </row>
    <row r="46" spans="1:16" ht="18.75" customHeight="1">
      <c r="A46" s="6"/>
      <c r="B46" s="6"/>
      <c r="C46" s="7"/>
      <c r="D46" s="6"/>
      <c r="E46" s="136" t="s">
        <v>4</v>
      </c>
      <c r="F46" s="136"/>
      <c r="G46" s="136"/>
      <c r="H46" s="136"/>
      <c r="I46" s="136"/>
      <c r="J46" s="6"/>
      <c r="K46" s="136" t="s">
        <v>5</v>
      </c>
      <c r="L46" s="136"/>
      <c r="M46" s="136"/>
      <c r="N46" s="136"/>
      <c r="O46" s="136"/>
    </row>
    <row r="47" spans="1:16" ht="18.75" customHeight="1">
      <c r="A47" s="6"/>
      <c r="B47" s="6"/>
      <c r="C47" s="7"/>
      <c r="D47" s="6"/>
      <c r="E47" s="8" t="s">
        <v>6</v>
      </c>
      <c r="F47" s="8"/>
      <c r="G47" s="8" t="s">
        <v>6</v>
      </c>
      <c r="H47" s="8"/>
      <c r="I47" s="8" t="s">
        <v>6</v>
      </c>
      <c r="J47" s="3"/>
      <c r="K47" s="8" t="s">
        <v>6</v>
      </c>
      <c r="L47" s="8"/>
      <c r="M47" s="8" t="s">
        <v>6</v>
      </c>
      <c r="N47" s="8"/>
      <c r="O47" s="8" t="s">
        <v>6</v>
      </c>
    </row>
    <row r="48" spans="1:16" s="13" customFormat="1" ht="18.75" customHeight="1">
      <c r="A48" s="3"/>
      <c r="B48" s="3"/>
      <c r="C48" s="9" t="s">
        <v>7</v>
      </c>
      <c r="D48" s="10"/>
      <c r="E48" s="11" t="s">
        <v>8</v>
      </c>
      <c r="F48" s="4"/>
      <c r="G48" s="11" t="s">
        <v>9</v>
      </c>
      <c r="H48" s="12"/>
      <c r="I48" s="11" t="s">
        <v>10</v>
      </c>
      <c r="J48" s="4"/>
      <c r="K48" s="11" t="s">
        <v>8</v>
      </c>
      <c r="L48" s="4"/>
      <c r="M48" s="11" t="s">
        <v>9</v>
      </c>
      <c r="N48" s="12"/>
      <c r="O48" s="11" t="s">
        <v>10</v>
      </c>
    </row>
    <row r="49" spans="1:15" s="13" customFormat="1" ht="18.75" customHeight="1">
      <c r="A49" s="3"/>
      <c r="B49" s="3"/>
      <c r="C49" s="8"/>
      <c r="D49" s="10"/>
      <c r="E49" s="12"/>
      <c r="F49" s="4"/>
      <c r="G49" s="12" t="s">
        <v>11</v>
      </c>
      <c r="H49" s="12"/>
      <c r="I49" s="12"/>
      <c r="J49" s="4"/>
      <c r="K49" s="12"/>
      <c r="L49" s="4"/>
      <c r="M49" s="12" t="s">
        <v>11</v>
      </c>
      <c r="N49" s="12"/>
      <c r="O49" s="12"/>
    </row>
    <row r="50" spans="1:15" ht="18.75" customHeight="1">
      <c r="A50" s="1" t="s">
        <v>44</v>
      </c>
      <c r="B50" s="1"/>
      <c r="C50" s="14"/>
      <c r="D50" s="14"/>
      <c r="E50" s="14"/>
      <c r="F50" s="14"/>
      <c r="G50" s="14"/>
      <c r="H50" s="14"/>
      <c r="I50" s="14"/>
      <c r="J50" s="14"/>
      <c r="K50" s="15"/>
      <c r="L50" s="14"/>
      <c r="M50" s="15"/>
      <c r="N50" s="15"/>
      <c r="O50" s="15"/>
    </row>
    <row r="51" spans="1:15" ht="18.75" customHeight="1">
      <c r="A51" s="1" t="s">
        <v>45</v>
      </c>
      <c r="B51" s="1"/>
      <c r="C51" s="15"/>
      <c r="D51" s="15"/>
      <c r="F51" s="8"/>
      <c r="G51" s="8"/>
      <c r="H51" s="8"/>
      <c r="I51" s="8"/>
      <c r="J51" s="8"/>
      <c r="L51" s="8"/>
    </row>
    <row r="52" spans="1:15" ht="18.75" customHeight="1">
      <c r="A52" s="14" t="s">
        <v>46</v>
      </c>
      <c r="B52" s="14"/>
      <c r="C52" s="16">
        <v>23</v>
      </c>
      <c r="D52" s="25"/>
      <c r="E52" s="4">
        <v>0</v>
      </c>
      <c r="F52" s="25"/>
      <c r="G52" s="4">
        <v>1705032795</v>
      </c>
      <c r="I52" s="4">
        <v>2592561363</v>
      </c>
      <c r="J52" s="25"/>
      <c r="K52" s="4">
        <v>0</v>
      </c>
      <c r="L52" s="25"/>
      <c r="M52" s="4">
        <v>0</v>
      </c>
      <c r="O52" s="4">
        <v>0</v>
      </c>
    </row>
    <row r="53" spans="1:15" ht="18.75" customHeight="1">
      <c r="A53" s="26" t="s">
        <v>295</v>
      </c>
      <c r="B53" s="26"/>
      <c r="C53" s="16" t="s">
        <v>47</v>
      </c>
      <c r="D53" s="25"/>
      <c r="E53" s="4">
        <v>1520450712</v>
      </c>
      <c r="F53" s="10"/>
      <c r="G53" s="4">
        <v>1323977160</v>
      </c>
      <c r="I53" s="4">
        <v>1613902434</v>
      </c>
      <c r="J53" s="10"/>
      <c r="K53" s="4">
        <v>630319509</v>
      </c>
      <c r="L53" s="10"/>
      <c r="M53" s="4">
        <v>731537805</v>
      </c>
      <c r="O53" s="4">
        <v>781774562</v>
      </c>
    </row>
    <row r="54" spans="1:15" ht="18.75" customHeight="1">
      <c r="A54" s="14" t="s">
        <v>48</v>
      </c>
      <c r="B54" s="14"/>
      <c r="C54" s="16">
        <v>25</v>
      </c>
      <c r="D54" s="25"/>
      <c r="E54" s="17">
        <v>3811928499</v>
      </c>
      <c r="F54" s="10"/>
      <c r="G54" s="17">
        <v>5260372023</v>
      </c>
      <c r="H54" s="17"/>
      <c r="I54" s="17">
        <v>7050065416</v>
      </c>
      <c r="J54" s="10"/>
      <c r="K54" s="17">
        <v>3811928499</v>
      </c>
      <c r="L54" s="10"/>
      <c r="M54" s="17">
        <v>5260372023</v>
      </c>
      <c r="N54" s="17"/>
      <c r="O54" s="17">
        <v>7050065416</v>
      </c>
    </row>
    <row r="55" spans="1:15" ht="18.75" customHeight="1">
      <c r="A55" s="26" t="s">
        <v>49</v>
      </c>
      <c r="B55" s="26"/>
      <c r="C55" s="16">
        <v>26</v>
      </c>
      <c r="D55" s="25"/>
      <c r="E55" s="17">
        <v>2802927778</v>
      </c>
      <c r="F55" s="10"/>
      <c r="G55" s="17">
        <v>365218703</v>
      </c>
      <c r="H55" s="17"/>
      <c r="I55" s="17">
        <v>853701607</v>
      </c>
      <c r="J55" s="10"/>
      <c r="K55" s="17">
        <v>1068176547</v>
      </c>
      <c r="L55" s="10"/>
      <c r="M55" s="17">
        <v>108555114</v>
      </c>
      <c r="N55" s="17"/>
      <c r="O55" s="17">
        <v>24074041</v>
      </c>
    </row>
    <row r="56" spans="1:15" ht="18.75" customHeight="1">
      <c r="A56" s="26" t="s">
        <v>50</v>
      </c>
      <c r="B56" s="26"/>
      <c r="C56" s="16">
        <v>28</v>
      </c>
      <c r="D56" s="25"/>
      <c r="E56" s="17">
        <v>108307220</v>
      </c>
      <c r="F56" s="10"/>
      <c r="G56" s="17">
        <v>98791107</v>
      </c>
      <c r="H56" s="17"/>
      <c r="I56" s="17">
        <v>84123891</v>
      </c>
      <c r="J56" s="10"/>
      <c r="K56" s="17">
        <v>103167318</v>
      </c>
      <c r="L56" s="10"/>
      <c r="M56" s="17">
        <v>93214430</v>
      </c>
      <c r="N56" s="17"/>
      <c r="O56" s="17">
        <v>84123891</v>
      </c>
    </row>
    <row r="57" spans="1:15" ht="18.75" customHeight="1">
      <c r="A57" s="26" t="s">
        <v>51</v>
      </c>
      <c r="B57" s="26"/>
      <c r="C57" s="16">
        <v>7</v>
      </c>
      <c r="D57" s="25"/>
      <c r="E57" s="17">
        <v>706033611</v>
      </c>
      <c r="F57" s="10"/>
      <c r="G57" s="17">
        <v>0</v>
      </c>
      <c r="H57" s="17"/>
      <c r="I57" s="17">
        <v>0</v>
      </c>
      <c r="J57" s="10"/>
      <c r="K57" s="17">
        <v>5006253334</v>
      </c>
      <c r="L57" s="10"/>
      <c r="M57" s="17">
        <v>6014850224</v>
      </c>
      <c r="N57" s="17"/>
      <c r="O57" s="17">
        <v>14188023641</v>
      </c>
    </row>
    <row r="58" spans="1:15" ht="18.75" customHeight="1">
      <c r="A58" s="26" t="s">
        <v>52</v>
      </c>
      <c r="B58" s="26"/>
      <c r="C58" s="16">
        <v>27</v>
      </c>
      <c r="D58" s="25"/>
      <c r="E58" s="17">
        <v>350000000</v>
      </c>
      <c r="F58" s="10"/>
      <c r="G58" s="17">
        <v>350000000</v>
      </c>
      <c r="H58" s="17"/>
      <c r="I58" s="17">
        <v>0</v>
      </c>
      <c r="J58" s="10"/>
      <c r="K58" s="17">
        <v>0</v>
      </c>
      <c r="L58" s="10"/>
      <c r="M58" s="17">
        <v>0</v>
      </c>
      <c r="N58" s="17"/>
      <c r="O58" s="17">
        <v>0</v>
      </c>
    </row>
    <row r="59" spans="1:15" ht="18.75" customHeight="1">
      <c r="A59" s="26" t="s">
        <v>53</v>
      </c>
      <c r="B59" s="26"/>
      <c r="C59" s="16">
        <v>27</v>
      </c>
      <c r="D59" s="25"/>
      <c r="E59" s="17">
        <v>3328475195</v>
      </c>
      <c r="F59" s="10"/>
      <c r="G59" s="17">
        <v>1690662400</v>
      </c>
      <c r="H59" s="17"/>
      <c r="I59" s="17">
        <v>223522303</v>
      </c>
      <c r="J59" s="10"/>
      <c r="K59" s="17">
        <v>1731097450</v>
      </c>
      <c r="L59" s="10"/>
      <c r="M59" s="17">
        <v>690662400</v>
      </c>
      <c r="N59" s="17"/>
      <c r="O59" s="17">
        <v>223522303</v>
      </c>
    </row>
    <row r="60" spans="1:15" ht="18.75" customHeight="1">
      <c r="A60" s="26" t="s">
        <v>54</v>
      </c>
      <c r="B60" s="26"/>
      <c r="C60" s="16"/>
      <c r="D60" s="25"/>
      <c r="E60" s="17">
        <v>28536912</v>
      </c>
      <c r="F60" s="10"/>
      <c r="G60" s="17">
        <v>78144285</v>
      </c>
      <c r="H60" s="17"/>
      <c r="I60" s="17">
        <v>141343444</v>
      </c>
      <c r="J60" s="10"/>
      <c r="K60" s="17">
        <v>0</v>
      </c>
      <c r="L60" s="10"/>
      <c r="M60" s="17">
        <v>0</v>
      </c>
      <c r="N60" s="17"/>
      <c r="O60" s="17">
        <v>0</v>
      </c>
    </row>
    <row r="61" spans="1:15" ht="18.75" customHeight="1">
      <c r="A61" s="26" t="s">
        <v>296</v>
      </c>
      <c r="B61" s="26"/>
      <c r="C61" s="16">
        <v>29</v>
      </c>
      <c r="D61" s="25"/>
      <c r="E61" s="17">
        <v>189825253</v>
      </c>
      <c r="F61" s="10"/>
      <c r="G61" s="17">
        <v>169209989</v>
      </c>
      <c r="H61" s="17"/>
      <c r="I61" s="17">
        <v>133009459</v>
      </c>
      <c r="J61" s="10"/>
      <c r="K61" s="17">
        <v>102952978</v>
      </c>
      <c r="L61" s="10"/>
      <c r="M61" s="17">
        <v>113504656</v>
      </c>
      <c r="N61" s="17"/>
      <c r="O61" s="17">
        <v>60517362</v>
      </c>
    </row>
    <row r="62" spans="1:15" ht="18.75" customHeight="1">
      <c r="A62" s="26" t="s">
        <v>55</v>
      </c>
      <c r="B62" s="26"/>
      <c r="C62" s="16" t="s">
        <v>56</v>
      </c>
      <c r="D62" s="25"/>
      <c r="E62" s="17">
        <v>943511876</v>
      </c>
      <c r="F62" s="10"/>
      <c r="G62" s="17">
        <v>1140667825</v>
      </c>
      <c r="H62" s="17"/>
      <c r="I62" s="17">
        <v>1783144450</v>
      </c>
      <c r="J62" s="10"/>
      <c r="K62" s="17">
        <v>610984735</v>
      </c>
      <c r="L62" s="10"/>
      <c r="M62" s="17">
        <v>723614011</v>
      </c>
      <c r="N62" s="17"/>
      <c r="O62" s="17">
        <v>1010873758</v>
      </c>
    </row>
    <row r="63" spans="1:15" ht="18.75" customHeight="1">
      <c r="A63" s="26" t="s">
        <v>57</v>
      </c>
      <c r="B63" s="26"/>
      <c r="C63" s="16"/>
      <c r="D63" s="25"/>
      <c r="E63" s="17">
        <v>193758714</v>
      </c>
      <c r="F63" s="10"/>
      <c r="G63" s="17">
        <v>182165554</v>
      </c>
      <c r="H63" s="17"/>
      <c r="I63" s="17">
        <v>164470717</v>
      </c>
      <c r="J63" s="10"/>
      <c r="K63" s="17">
        <v>32771693</v>
      </c>
      <c r="L63" s="10"/>
      <c r="M63" s="17">
        <v>38062290</v>
      </c>
      <c r="N63" s="17"/>
      <c r="O63" s="17">
        <v>32703520</v>
      </c>
    </row>
    <row r="64" spans="1:15" ht="18.75" customHeight="1">
      <c r="A64" s="26" t="s">
        <v>58</v>
      </c>
      <c r="B64" s="26"/>
      <c r="C64" s="16">
        <v>7</v>
      </c>
      <c r="D64" s="25"/>
      <c r="E64" s="17">
        <v>28932875</v>
      </c>
      <c r="F64" s="10"/>
      <c r="G64" s="17">
        <v>18883895</v>
      </c>
      <c r="H64" s="17"/>
      <c r="I64" s="17">
        <v>36660247</v>
      </c>
      <c r="J64" s="10"/>
      <c r="K64" s="17">
        <v>27811627</v>
      </c>
      <c r="L64" s="10"/>
      <c r="M64" s="17">
        <v>17630491</v>
      </c>
      <c r="N64" s="17"/>
      <c r="O64" s="17">
        <v>34807283</v>
      </c>
    </row>
    <row r="65" spans="1:15" ht="18.75" customHeight="1">
      <c r="A65" s="26" t="s">
        <v>59</v>
      </c>
      <c r="B65" s="26"/>
      <c r="C65" s="16">
        <v>30</v>
      </c>
      <c r="D65" s="25"/>
      <c r="E65" s="17">
        <v>100907220</v>
      </c>
      <c r="F65" s="5"/>
      <c r="G65" s="17">
        <v>81954462</v>
      </c>
      <c r="H65" s="17"/>
      <c r="I65" s="17">
        <v>67289056</v>
      </c>
      <c r="J65" s="5"/>
      <c r="K65" s="17">
        <v>35989970</v>
      </c>
      <c r="L65" s="5"/>
      <c r="M65" s="17">
        <v>43067420</v>
      </c>
      <c r="N65" s="17"/>
      <c r="O65" s="17">
        <v>39065863</v>
      </c>
    </row>
    <row r="66" spans="1:15" ht="18.75" customHeight="1">
      <c r="A66" s="28" t="s">
        <v>60</v>
      </c>
      <c r="B66" s="28"/>
      <c r="C66" s="16"/>
      <c r="D66" s="16"/>
      <c r="E66" s="19">
        <f>SUM(E52:E65)</f>
        <v>14113595865</v>
      </c>
      <c r="G66" s="19">
        <f>SUM(G52:G65)</f>
        <v>12465080198</v>
      </c>
      <c r="H66" s="17"/>
      <c r="I66" s="19">
        <f>SUM(I52:I65)</f>
        <v>14743794387</v>
      </c>
      <c r="K66" s="19">
        <f>SUM(K52:K65)</f>
        <v>13161453660</v>
      </c>
      <c r="M66" s="19">
        <f>SUM(M52:M65)</f>
        <v>13835070864</v>
      </c>
      <c r="N66" s="17"/>
      <c r="O66" s="19">
        <f>SUM(O52:O65)</f>
        <v>23529551640</v>
      </c>
    </row>
    <row r="67" spans="1:15" ht="18.75" customHeight="1">
      <c r="A67" s="1" t="s">
        <v>61</v>
      </c>
      <c r="B67" s="1"/>
      <c r="D67" s="16"/>
      <c r="E67" s="17"/>
      <c r="G67" s="17"/>
      <c r="H67" s="17"/>
      <c r="I67" s="17"/>
      <c r="K67" s="17"/>
      <c r="M67" s="17"/>
      <c r="N67" s="17"/>
      <c r="O67" s="17"/>
    </row>
    <row r="68" spans="1:15" ht="18.75" customHeight="1">
      <c r="A68" s="14" t="s">
        <v>62</v>
      </c>
      <c r="B68" s="14"/>
      <c r="C68" s="16">
        <v>25</v>
      </c>
      <c r="D68" s="16"/>
      <c r="E68" s="4">
        <v>2252623474</v>
      </c>
      <c r="G68" s="4">
        <v>2814749973</v>
      </c>
      <c r="I68" s="4">
        <v>8047899559</v>
      </c>
      <c r="K68" s="4">
        <v>2252623474</v>
      </c>
      <c r="M68" s="4">
        <v>2814749973</v>
      </c>
      <c r="O68" s="4">
        <v>8047899559</v>
      </c>
    </row>
    <row r="69" spans="1:15" ht="18.75" customHeight="1">
      <c r="A69" s="14" t="s">
        <v>63</v>
      </c>
      <c r="B69" s="14"/>
      <c r="C69" s="16">
        <v>26</v>
      </c>
      <c r="D69" s="16"/>
      <c r="E69" s="4">
        <v>24572228</v>
      </c>
      <c r="G69" s="4">
        <v>213669345</v>
      </c>
      <c r="I69" s="4">
        <v>1605100516</v>
      </c>
      <c r="K69" s="4">
        <v>24572228</v>
      </c>
      <c r="M69" s="4">
        <v>159106280</v>
      </c>
      <c r="O69" s="4">
        <v>129022070</v>
      </c>
    </row>
    <row r="70" spans="1:15" ht="18.75" customHeight="1">
      <c r="A70" s="26" t="s">
        <v>64</v>
      </c>
      <c r="B70" s="26"/>
      <c r="C70" s="16">
        <v>27</v>
      </c>
      <c r="D70" s="16"/>
      <c r="E70" s="4">
        <v>80291059</v>
      </c>
      <c r="G70" s="4">
        <v>1047777899</v>
      </c>
      <c r="I70" s="4">
        <v>265569059</v>
      </c>
      <c r="K70" s="4">
        <v>80291059</v>
      </c>
      <c r="M70" s="4">
        <v>543318648</v>
      </c>
      <c r="O70" s="4">
        <v>265569059</v>
      </c>
    </row>
    <row r="71" spans="1:15" ht="18.75" customHeight="1">
      <c r="A71" s="14" t="s">
        <v>65</v>
      </c>
      <c r="B71" s="14"/>
      <c r="C71" s="16">
        <v>28</v>
      </c>
      <c r="D71" s="16"/>
      <c r="E71" s="4">
        <v>191768135</v>
      </c>
      <c r="G71" s="4">
        <v>266004160</v>
      </c>
      <c r="I71" s="4">
        <v>330338469</v>
      </c>
      <c r="K71" s="4">
        <v>176011476</v>
      </c>
      <c r="M71" s="4">
        <v>260197771</v>
      </c>
      <c r="O71" s="4">
        <v>330338469</v>
      </c>
    </row>
    <row r="72" spans="1:15" ht="18.75" customHeight="1">
      <c r="A72" s="27" t="s">
        <v>282</v>
      </c>
      <c r="B72" s="26"/>
      <c r="C72" s="16">
        <v>38</v>
      </c>
      <c r="D72" s="25"/>
      <c r="E72" s="17">
        <v>140519289</v>
      </c>
      <c r="F72" s="10"/>
      <c r="G72" s="17">
        <v>7338332</v>
      </c>
      <c r="H72" s="17"/>
      <c r="I72" s="17">
        <v>22605694</v>
      </c>
      <c r="J72" s="10"/>
      <c r="K72" s="17">
        <v>0</v>
      </c>
      <c r="L72" s="10"/>
      <c r="M72" s="17">
        <v>0</v>
      </c>
      <c r="N72" s="17"/>
      <c r="O72" s="17">
        <v>0</v>
      </c>
    </row>
    <row r="73" spans="1:15" ht="18.75" customHeight="1">
      <c r="A73" s="14" t="s">
        <v>297</v>
      </c>
      <c r="B73" s="14"/>
      <c r="C73" s="16">
        <v>31</v>
      </c>
      <c r="D73" s="16"/>
      <c r="E73" s="17">
        <v>111900287</v>
      </c>
      <c r="G73" s="17">
        <v>105393390</v>
      </c>
      <c r="H73" s="17"/>
      <c r="I73" s="17">
        <v>116182307</v>
      </c>
      <c r="K73" s="17">
        <v>87861622</v>
      </c>
      <c r="M73" s="17">
        <v>82439378</v>
      </c>
      <c r="N73" s="17"/>
      <c r="O73" s="17">
        <v>100496822</v>
      </c>
    </row>
    <row r="74" spans="1:15" ht="18.75" customHeight="1">
      <c r="A74" s="14" t="s">
        <v>310</v>
      </c>
      <c r="B74" s="14"/>
      <c r="C74" s="16">
        <v>29</v>
      </c>
      <c r="D74" s="16"/>
      <c r="E74" s="17">
        <v>40977318</v>
      </c>
      <c r="G74" s="17">
        <v>40410447</v>
      </c>
      <c r="H74" s="17"/>
      <c r="I74" s="17">
        <v>43219307</v>
      </c>
      <c r="K74" s="17">
        <v>39477216</v>
      </c>
      <c r="M74" s="17">
        <v>38986575</v>
      </c>
      <c r="N74" s="17"/>
      <c r="O74" s="17">
        <v>43219307</v>
      </c>
    </row>
    <row r="75" spans="1:15" ht="18.75" customHeight="1">
      <c r="A75" s="26" t="s">
        <v>66</v>
      </c>
      <c r="B75" s="26"/>
      <c r="C75" s="16"/>
      <c r="D75" s="16"/>
      <c r="E75" s="17">
        <v>17362696</v>
      </c>
      <c r="G75" s="17">
        <v>33054077</v>
      </c>
      <c r="H75" s="17"/>
      <c r="I75" s="17">
        <v>30589079</v>
      </c>
      <c r="K75" s="17">
        <v>16098220</v>
      </c>
      <c r="M75" s="17">
        <v>31747600</v>
      </c>
      <c r="N75" s="17"/>
      <c r="O75" s="17">
        <v>29619604</v>
      </c>
    </row>
    <row r="76" spans="1:15" ht="18.75" customHeight="1">
      <c r="A76" s="28" t="s">
        <v>67</v>
      </c>
      <c r="B76" s="28"/>
      <c r="C76" s="16"/>
      <c r="D76" s="16"/>
      <c r="E76" s="19">
        <f>SUM(E68:E75)</f>
        <v>2860014486</v>
      </c>
      <c r="G76" s="19">
        <f>SUM(G68:G75)</f>
        <v>4528397623</v>
      </c>
      <c r="H76" s="17"/>
      <c r="I76" s="19">
        <f>SUM(I68:I75)</f>
        <v>10461503990</v>
      </c>
      <c r="K76" s="19">
        <f>SUM(K68:K75)</f>
        <v>2676935295</v>
      </c>
      <c r="M76" s="19">
        <f>SUM(M68:M75)</f>
        <v>3930546225</v>
      </c>
      <c r="N76" s="17"/>
      <c r="O76" s="19">
        <f>SUM(O68:O75)</f>
        <v>8946164890</v>
      </c>
    </row>
    <row r="77" spans="1:15" ht="18.75" customHeight="1">
      <c r="A77" s="28" t="s">
        <v>68</v>
      </c>
      <c r="B77" s="28"/>
      <c r="C77" s="16"/>
      <c r="D77" s="16"/>
      <c r="E77" s="22">
        <f>SUM(E66,E76)</f>
        <v>16973610351</v>
      </c>
      <c r="G77" s="22">
        <f>SUM(G66,G76)</f>
        <v>16993477821</v>
      </c>
      <c r="H77" s="17"/>
      <c r="I77" s="22">
        <f>SUM(I66,I76)</f>
        <v>25205298377</v>
      </c>
      <c r="K77" s="22">
        <f>SUM(K66,K76)</f>
        <v>15838388955</v>
      </c>
      <c r="M77" s="22">
        <f>SUM(M66,M76)</f>
        <v>17765617089</v>
      </c>
      <c r="N77" s="17"/>
      <c r="O77" s="22">
        <f>SUM(O66,O76)</f>
        <v>32475716530</v>
      </c>
    </row>
    <row r="78" spans="1:15" ht="18.75" customHeight="1">
      <c r="A78" s="3"/>
      <c r="B78" s="3"/>
      <c r="C78" s="24"/>
      <c r="D78" s="10"/>
    </row>
    <row r="79" spans="1:15" ht="18.75" customHeight="1">
      <c r="A79" s="14" t="s">
        <v>42</v>
      </c>
      <c r="B79" s="14"/>
      <c r="D79" s="8"/>
      <c r="E79" s="8"/>
      <c r="F79" s="8"/>
      <c r="G79" s="8"/>
      <c r="H79" s="8"/>
      <c r="I79" s="8"/>
      <c r="J79" s="8"/>
      <c r="L79" s="8"/>
    </row>
    <row r="80" spans="1:15" ht="18.75" customHeight="1">
      <c r="A80" s="1" t="s">
        <v>0</v>
      </c>
      <c r="B80" s="1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6" ht="18.75" customHeight="1">
      <c r="A81" s="1" t="s">
        <v>43</v>
      </c>
      <c r="B81" s="1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2"/>
    </row>
    <row r="82" spans="1:16" ht="18.75" customHeight="1">
      <c r="A82" s="1" t="s">
        <v>2</v>
      </c>
      <c r="B82" s="1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6" ht="18.75" customHeight="1">
      <c r="A83" s="3"/>
      <c r="B83" s="3"/>
      <c r="D83" s="3"/>
      <c r="E83" s="3"/>
      <c r="F83" s="3"/>
      <c r="G83" s="3"/>
      <c r="H83" s="3"/>
      <c r="I83" s="3"/>
      <c r="J83" s="3"/>
      <c r="K83" s="3"/>
      <c r="L83" s="3"/>
      <c r="M83" s="5"/>
      <c r="N83" s="5"/>
      <c r="O83" s="5" t="s">
        <v>3</v>
      </c>
    </row>
    <row r="84" spans="1:16" ht="18.75" customHeight="1">
      <c r="A84" s="6"/>
      <c r="B84" s="6"/>
      <c r="C84" s="7"/>
      <c r="D84" s="6"/>
      <c r="E84" s="136" t="s">
        <v>4</v>
      </c>
      <c r="F84" s="136"/>
      <c r="G84" s="136"/>
      <c r="H84" s="136"/>
      <c r="I84" s="136"/>
      <c r="J84" s="6"/>
      <c r="K84" s="136" t="s">
        <v>5</v>
      </c>
      <c r="L84" s="136"/>
      <c r="M84" s="136"/>
      <c r="N84" s="136"/>
      <c r="O84" s="136"/>
    </row>
    <row r="85" spans="1:16" ht="18.75" customHeight="1">
      <c r="A85" s="6"/>
      <c r="B85" s="6"/>
      <c r="C85" s="7"/>
      <c r="D85" s="6"/>
      <c r="E85" s="8" t="s">
        <v>6</v>
      </c>
      <c r="F85" s="8"/>
      <c r="G85" s="8" t="s">
        <v>6</v>
      </c>
      <c r="H85" s="8"/>
      <c r="I85" s="8" t="s">
        <v>6</v>
      </c>
      <c r="J85" s="3"/>
      <c r="K85" s="8" t="s">
        <v>6</v>
      </c>
      <c r="L85" s="8"/>
      <c r="M85" s="8" t="s">
        <v>6</v>
      </c>
      <c r="N85" s="8"/>
      <c r="O85" s="8" t="s">
        <v>6</v>
      </c>
    </row>
    <row r="86" spans="1:16" s="13" customFormat="1" ht="18.75" customHeight="1">
      <c r="A86" s="3"/>
      <c r="B86" s="3"/>
      <c r="C86" s="9" t="s">
        <v>7</v>
      </c>
      <c r="D86" s="10"/>
      <c r="E86" s="11" t="s">
        <v>8</v>
      </c>
      <c r="F86" s="4"/>
      <c r="G86" s="11" t="s">
        <v>9</v>
      </c>
      <c r="H86" s="12"/>
      <c r="I86" s="11" t="s">
        <v>10</v>
      </c>
      <c r="J86" s="4"/>
      <c r="K86" s="11" t="s">
        <v>8</v>
      </c>
      <c r="L86" s="4"/>
      <c r="M86" s="11" t="s">
        <v>9</v>
      </c>
      <c r="N86" s="12"/>
      <c r="O86" s="11" t="s">
        <v>10</v>
      </c>
    </row>
    <row r="87" spans="1:16" s="13" customFormat="1" ht="18.75" customHeight="1">
      <c r="A87" s="3"/>
      <c r="B87" s="3"/>
      <c r="C87" s="8"/>
      <c r="D87" s="10"/>
      <c r="E87" s="12"/>
      <c r="F87" s="4"/>
      <c r="G87" s="12" t="s">
        <v>11</v>
      </c>
      <c r="H87" s="12"/>
      <c r="I87" s="12"/>
      <c r="J87" s="4"/>
      <c r="K87" s="12"/>
      <c r="L87" s="4"/>
      <c r="M87" s="12" t="s">
        <v>11</v>
      </c>
      <c r="N87" s="12"/>
      <c r="O87" s="12"/>
    </row>
    <row r="88" spans="1:16" ht="18.75" customHeight="1">
      <c r="A88" s="1" t="s">
        <v>69</v>
      </c>
      <c r="B88" s="1"/>
      <c r="C88" s="29"/>
      <c r="D88" s="14"/>
      <c r="E88" s="30"/>
      <c r="F88" s="29"/>
      <c r="G88" s="30"/>
      <c r="H88" s="30"/>
      <c r="I88" s="30"/>
      <c r="J88" s="14"/>
      <c r="K88" s="30"/>
      <c r="L88" s="29"/>
      <c r="M88" s="30"/>
      <c r="N88" s="30"/>
      <c r="O88" s="30"/>
    </row>
    <row r="89" spans="1:16" ht="18.75" customHeight="1">
      <c r="A89" s="14" t="s">
        <v>70</v>
      </c>
      <c r="B89" s="14"/>
      <c r="C89" s="31"/>
      <c r="D89" s="15"/>
      <c r="E89" s="15"/>
      <c r="F89" s="15"/>
      <c r="G89" s="15"/>
      <c r="H89" s="15"/>
      <c r="I89" s="15"/>
      <c r="J89" s="15"/>
      <c r="K89" s="16"/>
      <c r="L89" s="16"/>
      <c r="M89" s="16"/>
      <c r="N89" s="16"/>
      <c r="O89" s="16"/>
    </row>
    <row r="90" spans="1:16" ht="18.75" customHeight="1">
      <c r="A90" s="14" t="s">
        <v>71</v>
      </c>
      <c r="B90" s="14"/>
      <c r="C90" s="31">
        <v>32</v>
      </c>
      <c r="D90" s="15"/>
      <c r="E90" s="15"/>
      <c r="F90" s="15"/>
      <c r="G90" s="15"/>
      <c r="H90" s="15"/>
      <c r="I90" s="15"/>
      <c r="J90" s="15"/>
      <c r="K90" s="16"/>
      <c r="L90" s="16"/>
      <c r="M90" s="16"/>
      <c r="N90" s="16"/>
      <c r="O90" s="16"/>
    </row>
    <row r="91" spans="1:16" ht="18.75" customHeight="1">
      <c r="A91" s="14" t="s">
        <v>283</v>
      </c>
      <c r="B91" s="14"/>
      <c r="C91" s="31"/>
      <c r="D91" s="15"/>
      <c r="E91" s="15"/>
      <c r="F91" s="15"/>
      <c r="G91" s="15"/>
      <c r="H91" s="15"/>
      <c r="I91" s="15"/>
      <c r="J91" s="15"/>
      <c r="K91" s="16"/>
      <c r="L91" s="16"/>
      <c r="M91" s="16"/>
      <c r="N91" s="16"/>
      <c r="O91" s="16"/>
    </row>
    <row r="92" spans="1:16" ht="18.75" customHeight="1">
      <c r="A92" s="18" t="s">
        <v>285</v>
      </c>
      <c r="B92" s="14"/>
      <c r="C92" s="31"/>
      <c r="D92" s="15"/>
      <c r="E92" s="15"/>
      <c r="F92" s="15"/>
      <c r="G92" s="15"/>
      <c r="H92" s="15"/>
      <c r="I92" s="15"/>
      <c r="J92" s="15"/>
      <c r="K92" s="16"/>
      <c r="L92" s="16"/>
      <c r="M92" s="16"/>
      <c r="N92" s="16"/>
      <c r="O92" s="16"/>
    </row>
    <row r="93" spans="1:16" ht="18.75" customHeight="1">
      <c r="A93" s="18" t="s">
        <v>284</v>
      </c>
      <c r="B93" s="14"/>
      <c r="C93" s="31"/>
      <c r="D93" s="15"/>
      <c r="E93" s="15"/>
      <c r="F93" s="15"/>
      <c r="G93" s="15"/>
      <c r="H93" s="15"/>
      <c r="I93" s="15"/>
      <c r="J93" s="15"/>
      <c r="K93" s="16"/>
      <c r="L93" s="16"/>
      <c r="M93" s="16"/>
      <c r="N93" s="16"/>
      <c r="O93" s="16"/>
    </row>
    <row r="94" spans="1:16" ht="18.75" customHeight="1">
      <c r="A94" s="18" t="s">
        <v>286</v>
      </c>
      <c r="B94" s="14"/>
      <c r="C94" s="31"/>
      <c r="D94" s="15"/>
      <c r="E94" s="15"/>
      <c r="F94" s="15"/>
      <c r="G94" s="15"/>
      <c r="H94" s="15"/>
      <c r="I94" s="15"/>
      <c r="J94" s="15"/>
      <c r="K94" s="16"/>
      <c r="L94" s="16"/>
      <c r="M94" s="16"/>
      <c r="N94" s="16"/>
      <c r="O94" s="16"/>
    </row>
    <row r="95" spans="1:16" ht="18.75" customHeight="1" thickBot="1">
      <c r="A95" s="18" t="s">
        <v>284</v>
      </c>
      <c r="B95" s="14"/>
      <c r="C95" s="16"/>
      <c r="D95" s="16"/>
      <c r="E95" s="32">
        <v>437456716</v>
      </c>
      <c r="F95" s="2"/>
      <c r="G95" s="32">
        <v>478456716</v>
      </c>
      <c r="H95" s="17"/>
      <c r="I95" s="32">
        <v>520781200</v>
      </c>
      <c r="J95" s="2"/>
      <c r="K95" s="32">
        <v>437456716</v>
      </c>
      <c r="L95" s="2"/>
      <c r="M95" s="32">
        <v>478456716</v>
      </c>
      <c r="N95" s="17"/>
      <c r="O95" s="32">
        <v>520781200</v>
      </c>
    </row>
    <row r="96" spans="1:16" ht="18.75" customHeight="1" thickTop="1">
      <c r="A96" s="14" t="s">
        <v>72</v>
      </c>
      <c r="B96" s="14"/>
      <c r="C96" s="16"/>
      <c r="D96" s="16"/>
    </row>
    <row r="97" spans="1:15" ht="18.75" customHeight="1">
      <c r="A97" s="14" t="s">
        <v>73</v>
      </c>
      <c r="B97" s="14"/>
      <c r="C97" s="16"/>
      <c r="D97" s="16"/>
      <c r="E97" s="17">
        <v>416625516</v>
      </c>
      <c r="G97" s="17">
        <v>416625516</v>
      </c>
      <c r="H97" s="17"/>
      <c r="I97" s="17">
        <v>416625516</v>
      </c>
      <c r="K97" s="17">
        <v>416625516</v>
      </c>
      <c r="M97" s="17">
        <v>416625516</v>
      </c>
      <c r="N97" s="17"/>
      <c r="O97" s="17">
        <v>416625516</v>
      </c>
    </row>
    <row r="98" spans="1:15" ht="18.75" customHeight="1">
      <c r="A98" s="33" t="s">
        <v>74</v>
      </c>
      <c r="B98" s="33"/>
      <c r="C98" s="34"/>
      <c r="D98" s="16"/>
      <c r="E98" s="17">
        <v>6300705827</v>
      </c>
      <c r="G98" s="17">
        <v>6300705827</v>
      </c>
      <c r="H98" s="17"/>
      <c r="I98" s="17">
        <v>6300705827</v>
      </c>
      <c r="K98" s="17">
        <v>6300705827</v>
      </c>
      <c r="M98" s="17">
        <v>6300705827</v>
      </c>
      <c r="N98" s="17"/>
      <c r="O98" s="17">
        <v>6300705827</v>
      </c>
    </row>
    <row r="99" spans="1:15" ht="18.75" customHeight="1">
      <c r="A99" s="33" t="s">
        <v>75</v>
      </c>
      <c r="B99" s="33"/>
      <c r="C99" s="16">
        <v>34</v>
      </c>
      <c r="D99" s="16"/>
      <c r="E99" s="17">
        <v>3000000000</v>
      </c>
      <c r="G99" s="17">
        <v>3000000000</v>
      </c>
      <c r="H99" s="17"/>
      <c r="I99" s="17">
        <v>3000000000</v>
      </c>
      <c r="K99" s="17">
        <v>3000000000</v>
      </c>
      <c r="M99" s="17">
        <v>3000000000</v>
      </c>
      <c r="N99" s="17"/>
      <c r="O99" s="17">
        <v>3000000000</v>
      </c>
    </row>
    <row r="100" spans="1:15" ht="18.75" customHeight="1">
      <c r="A100" s="33" t="s">
        <v>76</v>
      </c>
      <c r="B100" s="33"/>
      <c r="C100" s="16">
        <v>33</v>
      </c>
      <c r="D100" s="16"/>
      <c r="E100" s="17">
        <v>36016938</v>
      </c>
      <c r="G100" s="17">
        <v>34880848</v>
      </c>
      <c r="H100" s="17"/>
      <c r="I100" s="17">
        <v>29499533</v>
      </c>
      <c r="K100" s="17">
        <v>36016938</v>
      </c>
      <c r="M100" s="17">
        <v>34880848</v>
      </c>
      <c r="N100" s="17"/>
      <c r="O100" s="17">
        <v>29499533</v>
      </c>
    </row>
    <row r="101" spans="1:15" ht="18.75" customHeight="1">
      <c r="A101" s="33" t="s">
        <v>77</v>
      </c>
      <c r="B101" s="33"/>
      <c r="C101" s="34"/>
      <c r="D101" s="16"/>
      <c r="E101" s="5"/>
      <c r="G101" s="5"/>
      <c r="H101" s="5"/>
      <c r="I101" s="5"/>
      <c r="K101" s="5"/>
      <c r="M101" s="5"/>
      <c r="N101" s="5"/>
      <c r="O101" s="5"/>
    </row>
    <row r="102" spans="1:15" ht="18.75" customHeight="1">
      <c r="A102" s="33" t="s">
        <v>78</v>
      </c>
      <c r="B102" s="33"/>
      <c r="C102" s="16">
        <v>35</v>
      </c>
      <c r="D102" s="16"/>
      <c r="E102" s="4">
        <v>52078120</v>
      </c>
      <c r="G102" s="4">
        <v>52078120</v>
      </c>
      <c r="I102" s="4">
        <v>52078120</v>
      </c>
      <c r="K102" s="4">
        <v>52078120</v>
      </c>
      <c r="M102" s="4">
        <v>52078120</v>
      </c>
      <c r="O102" s="4">
        <v>52078120</v>
      </c>
    </row>
    <row r="103" spans="1:15" ht="18.75" customHeight="1">
      <c r="A103" s="33" t="s">
        <v>79</v>
      </c>
      <c r="B103" s="33"/>
      <c r="C103" s="34"/>
      <c r="D103" s="16"/>
      <c r="E103" s="17">
        <v>1569671115</v>
      </c>
      <c r="G103" s="17">
        <v>1794643566</v>
      </c>
      <c r="H103" s="17"/>
      <c r="I103" s="17">
        <v>1953298315</v>
      </c>
      <c r="K103" s="17">
        <v>801136197</v>
      </c>
      <c r="M103" s="17">
        <v>2027755600</v>
      </c>
      <c r="N103" s="17"/>
      <c r="O103" s="17">
        <v>2900948767</v>
      </c>
    </row>
    <row r="104" spans="1:15" ht="18.75" customHeight="1">
      <c r="A104" s="33" t="s">
        <v>80</v>
      </c>
      <c r="B104" s="33"/>
      <c r="C104" s="34"/>
      <c r="D104" s="16"/>
      <c r="E104" s="22">
        <v>-44336834</v>
      </c>
      <c r="G104" s="22">
        <v>-32877825</v>
      </c>
      <c r="H104" s="17"/>
      <c r="I104" s="22">
        <v>-55137122</v>
      </c>
      <c r="K104" s="22">
        <v>0</v>
      </c>
      <c r="M104" s="22">
        <v>0</v>
      </c>
      <c r="N104" s="17"/>
      <c r="O104" s="22">
        <v>0</v>
      </c>
    </row>
    <row r="105" spans="1:15" ht="18.75" customHeight="1">
      <c r="A105" s="33" t="s">
        <v>81</v>
      </c>
      <c r="B105" s="33"/>
      <c r="C105" s="34"/>
      <c r="D105" s="16"/>
      <c r="E105" s="17">
        <f>SUM(E97:E104)</f>
        <v>11330760682</v>
      </c>
      <c r="G105" s="17">
        <f>SUM(G97:G104)</f>
        <v>11566056052</v>
      </c>
      <c r="H105" s="17"/>
      <c r="I105" s="17">
        <f>SUM(I97:I104)</f>
        <v>11697070189</v>
      </c>
      <c r="K105" s="17">
        <f>SUM(K97:K104)</f>
        <v>10606562598</v>
      </c>
      <c r="M105" s="17">
        <f>SUM(M97:M104)</f>
        <v>11832045911</v>
      </c>
      <c r="N105" s="17"/>
      <c r="O105" s="17">
        <f>SUM(O97:O104)</f>
        <v>12699857763</v>
      </c>
    </row>
    <row r="106" spans="1:15" ht="18.75" customHeight="1">
      <c r="A106" s="33" t="s">
        <v>82</v>
      </c>
      <c r="B106" s="33"/>
      <c r="C106" s="34">
        <v>17.2</v>
      </c>
      <c r="D106" s="16"/>
      <c r="E106" s="22">
        <v>462669489</v>
      </c>
      <c r="G106" s="22">
        <v>459087768</v>
      </c>
      <c r="H106" s="17"/>
      <c r="I106" s="22">
        <v>404725783</v>
      </c>
      <c r="K106" s="22">
        <v>0</v>
      </c>
      <c r="M106" s="22">
        <v>0</v>
      </c>
      <c r="N106" s="17"/>
      <c r="O106" s="22">
        <v>0</v>
      </c>
    </row>
    <row r="107" spans="1:15" ht="18.75" customHeight="1">
      <c r="A107" s="1" t="s">
        <v>83</v>
      </c>
      <c r="B107" s="1"/>
      <c r="C107" s="16"/>
      <c r="D107" s="16"/>
      <c r="E107" s="35">
        <f>SUM(E105:E106)</f>
        <v>11793430171</v>
      </c>
      <c r="G107" s="35">
        <f>SUM(G105:G106)</f>
        <v>12025143820</v>
      </c>
      <c r="I107" s="35">
        <f>SUM(I105:I106)</f>
        <v>12101795972</v>
      </c>
      <c r="K107" s="35">
        <f>SUM(K105:K106)</f>
        <v>10606562598</v>
      </c>
      <c r="M107" s="35">
        <f>SUM(M105:M106)</f>
        <v>11832045911</v>
      </c>
      <c r="O107" s="35">
        <f>SUM(O105:O106)</f>
        <v>12699857763</v>
      </c>
    </row>
    <row r="108" spans="1:15" ht="18.75" customHeight="1" thickBot="1">
      <c r="A108" s="1" t="s">
        <v>84</v>
      </c>
      <c r="B108" s="1"/>
      <c r="C108" s="16"/>
      <c r="D108" s="16"/>
      <c r="E108" s="36">
        <f>SUM(E107,E77)</f>
        <v>28767040522</v>
      </c>
      <c r="G108" s="36">
        <f>SUM(G107,G77)</f>
        <v>29018621641</v>
      </c>
      <c r="I108" s="36">
        <f>SUM(I107,I77)</f>
        <v>37307094349</v>
      </c>
      <c r="K108" s="36">
        <f>SUM(K107,K77)</f>
        <v>26444951553</v>
      </c>
      <c r="M108" s="36">
        <f>SUM(M107,M77)</f>
        <v>29597663000</v>
      </c>
      <c r="O108" s="36">
        <f>SUM(O107,O77)</f>
        <v>45175574293</v>
      </c>
    </row>
    <row r="109" spans="1:15" ht="18.75" customHeight="1" thickTop="1">
      <c r="A109" s="14"/>
      <c r="B109" s="14"/>
      <c r="C109" s="16"/>
      <c r="D109" s="16"/>
      <c r="E109" s="5">
        <f>E108-E39</f>
        <v>0</v>
      </c>
      <c r="F109" s="5"/>
      <c r="G109" s="5">
        <f>G108-G39</f>
        <v>0</v>
      </c>
      <c r="H109" s="5"/>
      <c r="I109" s="5">
        <f>I108-I39</f>
        <v>0</v>
      </c>
      <c r="J109" s="5"/>
      <c r="K109" s="5">
        <f>K108-K39</f>
        <v>0</v>
      </c>
      <c r="L109" s="5"/>
      <c r="M109" s="5">
        <f>M108-M39</f>
        <v>0</v>
      </c>
      <c r="N109" s="5"/>
      <c r="O109" s="5">
        <f>O108-O39</f>
        <v>0</v>
      </c>
    </row>
    <row r="110" spans="1:15" ht="18.75" customHeight="1">
      <c r="A110" s="14" t="s">
        <v>42</v>
      </c>
      <c r="B110" s="14"/>
      <c r="C110" s="16"/>
      <c r="D110" s="8"/>
      <c r="E110" s="8"/>
      <c r="F110" s="8"/>
      <c r="G110" s="8"/>
      <c r="H110" s="8"/>
      <c r="I110" s="8"/>
      <c r="J110" s="8"/>
      <c r="K110" s="2"/>
      <c r="L110" s="2"/>
      <c r="M110" s="2"/>
      <c r="N110" s="2"/>
      <c r="O110" s="2"/>
    </row>
    <row r="111" spans="1:15" ht="18.75" customHeight="1">
      <c r="A111" s="14"/>
      <c r="B111" s="14"/>
      <c r="C111" s="16"/>
      <c r="D111" s="8"/>
      <c r="E111" s="8"/>
      <c r="F111" s="8"/>
      <c r="G111" s="8"/>
      <c r="H111" s="8"/>
      <c r="I111" s="8"/>
      <c r="J111" s="8"/>
      <c r="K111" s="2"/>
      <c r="L111" s="2"/>
      <c r="M111" s="2"/>
      <c r="N111" s="2"/>
      <c r="O111" s="2"/>
    </row>
    <row r="112" spans="1:15" ht="18.75" customHeight="1">
      <c r="A112" s="14"/>
      <c r="B112" s="14"/>
      <c r="C112" s="16"/>
      <c r="D112" s="8"/>
      <c r="E112" s="8"/>
      <c r="F112" s="8"/>
      <c r="G112" s="8"/>
      <c r="H112" s="8"/>
      <c r="I112" s="8"/>
      <c r="J112" s="8"/>
      <c r="K112" s="2"/>
      <c r="L112" s="2"/>
      <c r="M112" s="2"/>
      <c r="N112" s="2"/>
      <c r="O112" s="2"/>
    </row>
    <row r="113" spans="1:15" ht="18.75" customHeight="1">
      <c r="A113" s="37" t="s">
        <v>85</v>
      </c>
      <c r="C113" s="16"/>
      <c r="D113" s="2"/>
      <c r="E113" s="2"/>
      <c r="F113" s="2"/>
      <c r="G113" s="2"/>
      <c r="H113" s="2"/>
      <c r="I113" s="2"/>
      <c r="J113" s="2"/>
    </row>
    <row r="114" spans="1:15" ht="18.75" customHeight="1">
      <c r="A114" s="8"/>
      <c r="B114" s="8"/>
      <c r="C114" s="16"/>
      <c r="D114" s="2"/>
      <c r="E114" s="2"/>
      <c r="F114" s="2"/>
      <c r="G114" s="2"/>
      <c r="H114" s="2"/>
      <c r="I114" s="2"/>
      <c r="J114" s="2"/>
    </row>
    <row r="115" spans="1:15" ht="18.75" customHeight="1">
      <c r="A115" s="8"/>
      <c r="B115" s="8"/>
      <c r="C115" s="17" t="s">
        <v>86</v>
      </c>
    </row>
    <row r="116" spans="1:15" ht="18.75" customHeight="1">
      <c r="A116" s="38" t="s">
        <v>85</v>
      </c>
      <c r="B116" s="8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3"/>
      <c r="O116" s="3"/>
    </row>
    <row r="117" spans="1:15" ht="18.75" customHeight="1">
      <c r="A117" s="8"/>
      <c r="B117" s="8"/>
      <c r="D117" s="2"/>
      <c r="E117" s="2"/>
      <c r="F117" s="2"/>
      <c r="G117" s="2"/>
      <c r="H117" s="2"/>
      <c r="I117" s="2"/>
      <c r="J117" s="2"/>
    </row>
  </sheetData>
  <mergeCells count="6">
    <mergeCell ref="E5:I5"/>
    <mergeCell ref="K5:O5"/>
    <mergeCell ref="E46:I46"/>
    <mergeCell ref="K46:O46"/>
    <mergeCell ref="E84:I84"/>
    <mergeCell ref="K84:O84"/>
  </mergeCells>
  <printOptions gridLinesSet="0"/>
  <pageMargins left="0.78740157480314965" right="0.39370078740157483" top="0.78740157480314965" bottom="0.39370078740157483" header="0.19685039370078741" footer="0.19685039370078741"/>
  <pageSetup paperSize="9" scale="60" fitToHeight="0" orientation="portrait" r:id="rId1"/>
  <headerFooter alignWithMargins="0"/>
  <rowBreaks count="2" manualBreakCount="2">
    <brk id="41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showGridLines="0" view="pageBreakPreview" topLeftCell="A4" zoomScale="90" zoomScaleNormal="100" zoomScaleSheetLayoutView="90" workbookViewId="0">
      <selection activeCell="A24" sqref="A24"/>
    </sheetView>
  </sheetViews>
  <sheetFormatPr defaultColWidth="10.7109375" defaultRowHeight="21.75" customHeight="1"/>
  <cols>
    <col min="1" max="1" width="49.28515625" style="103" customWidth="1"/>
    <col min="2" max="2" width="1.85546875" style="103" customWidth="1"/>
    <col min="3" max="3" width="11.28515625" style="101" customWidth="1"/>
    <col min="4" max="4" width="1.85546875" style="103" customWidth="1"/>
    <col min="5" max="5" width="15.85546875" style="103" customWidth="1"/>
    <col min="6" max="6" width="1.85546875" style="103" customWidth="1"/>
    <col min="7" max="7" width="15.85546875" style="103" customWidth="1"/>
    <col min="8" max="8" width="1.85546875" style="103" customWidth="1"/>
    <col min="9" max="9" width="15.85546875" style="103" customWidth="1"/>
    <col min="10" max="10" width="1.85546875" style="103" customWidth="1"/>
    <col min="11" max="11" width="15.85546875" style="103" customWidth="1"/>
    <col min="12" max="12" width="1.85546875" style="103" customWidth="1"/>
    <col min="13" max="16384" width="10.7109375" style="103"/>
  </cols>
  <sheetData>
    <row r="1" spans="1:11" ht="21.75" customHeight="1">
      <c r="A1" s="100" t="s">
        <v>0</v>
      </c>
      <c r="B1" s="100"/>
      <c r="D1" s="102"/>
      <c r="E1" s="102"/>
      <c r="F1" s="102"/>
      <c r="G1" s="102"/>
      <c r="H1" s="102"/>
      <c r="I1" s="102"/>
      <c r="J1" s="102"/>
      <c r="K1" s="102"/>
    </row>
    <row r="2" spans="1:11" ht="21.75" customHeight="1">
      <c r="A2" s="100" t="s">
        <v>87</v>
      </c>
      <c r="B2" s="100"/>
      <c r="D2" s="102"/>
      <c r="E2" s="102"/>
      <c r="F2" s="102"/>
      <c r="G2" s="102"/>
      <c r="H2" s="102"/>
      <c r="I2" s="102"/>
      <c r="J2" s="102"/>
      <c r="K2" s="102"/>
    </row>
    <row r="3" spans="1:11" ht="21.75" customHeight="1">
      <c r="A3" s="100" t="s">
        <v>88</v>
      </c>
      <c r="B3" s="100"/>
      <c r="D3" s="102"/>
      <c r="E3" s="102"/>
      <c r="F3" s="102"/>
      <c r="G3" s="102"/>
      <c r="H3" s="102"/>
      <c r="I3" s="102"/>
      <c r="J3" s="102"/>
      <c r="K3" s="102"/>
    </row>
    <row r="4" spans="1:11" ht="21.75" customHeight="1">
      <c r="A4" s="100"/>
      <c r="B4" s="100"/>
      <c r="D4" s="102"/>
      <c r="E4" s="102"/>
      <c r="F4" s="102"/>
      <c r="G4" s="102"/>
      <c r="H4" s="102"/>
      <c r="I4" s="102"/>
      <c r="J4" s="102"/>
      <c r="K4" s="104" t="s">
        <v>3</v>
      </c>
    </row>
    <row r="5" spans="1:11" ht="21.75" customHeight="1">
      <c r="A5" s="105"/>
      <c r="B5" s="105"/>
      <c r="C5" s="106"/>
      <c r="D5" s="107"/>
      <c r="E5" s="108"/>
      <c r="F5" s="108" t="s">
        <v>4</v>
      </c>
      <c r="G5" s="108"/>
      <c r="H5" s="107"/>
      <c r="I5" s="109"/>
      <c r="J5" s="108" t="s">
        <v>5</v>
      </c>
      <c r="K5" s="109"/>
    </row>
    <row r="6" spans="1:11" ht="21.75" customHeight="1">
      <c r="C6" s="110" t="s">
        <v>7</v>
      </c>
      <c r="E6" s="111" t="s">
        <v>89</v>
      </c>
      <c r="G6" s="111" t="s">
        <v>90</v>
      </c>
      <c r="I6" s="111" t="s">
        <v>89</v>
      </c>
      <c r="K6" s="111" t="s">
        <v>90</v>
      </c>
    </row>
    <row r="7" spans="1:11" ht="21.75" customHeight="1">
      <c r="C7" s="112"/>
      <c r="E7" s="112"/>
      <c r="G7" s="112" t="s">
        <v>11</v>
      </c>
      <c r="I7" s="112"/>
      <c r="K7" s="112" t="s">
        <v>11</v>
      </c>
    </row>
    <row r="8" spans="1:11" ht="21.75" customHeight="1">
      <c r="A8" s="100" t="s">
        <v>91</v>
      </c>
      <c r="B8" s="100"/>
      <c r="C8" s="113"/>
      <c r="E8" s="112"/>
      <c r="G8" s="112"/>
      <c r="I8" s="112"/>
      <c r="K8" s="112"/>
    </row>
    <row r="9" spans="1:11" ht="21.75" customHeight="1">
      <c r="A9" s="100" t="s">
        <v>92</v>
      </c>
      <c r="B9" s="100"/>
      <c r="D9" s="114"/>
      <c r="E9" s="114"/>
      <c r="F9" s="114"/>
      <c r="G9" s="114"/>
      <c r="H9" s="114"/>
      <c r="I9" s="113"/>
      <c r="K9" s="114"/>
    </row>
    <row r="10" spans="1:11" ht="21.75" customHeight="1">
      <c r="A10" s="115" t="s">
        <v>93</v>
      </c>
      <c r="B10" s="115"/>
      <c r="C10" s="116">
        <v>7</v>
      </c>
      <c r="D10" s="117"/>
      <c r="E10" s="103">
        <v>4964428119</v>
      </c>
      <c r="G10" s="103">
        <v>5034341675</v>
      </c>
      <c r="I10" s="103">
        <v>668659217</v>
      </c>
      <c r="K10" s="103">
        <v>1112772526</v>
      </c>
    </row>
    <row r="11" spans="1:11" ht="21.75" customHeight="1">
      <c r="A11" s="115" t="s">
        <v>94</v>
      </c>
      <c r="B11" s="115"/>
      <c r="C11" s="116">
        <v>7</v>
      </c>
      <c r="D11" s="117"/>
      <c r="E11" s="103">
        <v>226615905</v>
      </c>
      <c r="G11" s="103">
        <v>341287165</v>
      </c>
      <c r="I11" s="103">
        <v>473892894</v>
      </c>
      <c r="K11" s="103">
        <v>692297481</v>
      </c>
    </row>
    <row r="12" spans="1:11" ht="21.75" customHeight="1">
      <c r="A12" s="115" t="s">
        <v>95</v>
      </c>
      <c r="B12" s="115"/>
      <c r="C12" s="116">
        <v>7</v>
      </c>
      <c r="D12" s="117"/>
      <c r="E12" s="103">
        <v>111995858</v>
      </c>
      <c r="G12" s="103">
        <v>145393259</v>
      </c>
      <c r="I12" s="103">
        <v>105745133</v>
      </c>
      <c r="K12" s="103">
        <v>180071481</v>
      </c>
    </row>
    <row r="13" spans="1:11" ht="21.75" customHeight="1">
      <c r="A13" s="118" t="s">
        <v>287</v>
      </c>
      <c r="B13" s="115"/>
      <c r="C13" s="116">
        <v>7</v>
      </c>
      <c r="D13" s="117"/>
      <c r="E13" s="103">
        <v>157819818</v>
      </c>
      <c r="G13" s="103">
        <v>129921240</v>
      </c>
      <c r="I13" s="103">
        <v>158698249</v>
      </c>
      <c r="K13" s="103">
        <v>128813860</v>
      </c>
    </row>
    <row r="14" spans="1:11" ht="21.75" customHeight="1">
      <c r="A14" s="115" t="s">
        <v>96</v>
      </c>
      <c r="B14" s="115"/>
      <c r="C14" s="116"/>
      <c r="D14" s="116"/>
      <c r="E14" s="103">
        <v>168954821</v>
      </c>
      <c r="F14" s="101"/>
      <c r="G14" s="103">
        <v>154500348</v>
      </c>
      <c r="H14" s="101"/>
      <c r="I14" s="103">
        <v>0</v>
      </c>
      <c r="J14" s="101"/>
      <c r="K14" s="103">
        <v>0</v>
      </c>
    </row>
    <row r="15" spans="1:11" ht="21.75" customHeight="1">
      <c r="A15" s="115" t="s">
        <v>97</v>
      </c>
      <c r="B15" s="115"/>
      <c r="C15" s="116">
        <v>7</v>
      </c>
      <c r="D15" s="117"/>
      <c r="E15" s="103">
        <v>86818228</v>
      </c>
      <c r="G15" s="103">
        <v>235160069</v>
      </c>
      <c r="I15" s="103">
        <v>656438045</v>
      </c>
      <c r="K15" s="103">
        <v>818596291</v>
      </c>
    </row>
    <row r="16" spans="1:11" ht="21.75" customHeight="1">
      <c r="A16" s="115" t="s">
        <v>98</v>
      </c>
      <c r="B16" s="115"/>
      <c r="C16" s="116" t="s">
        <v>99</v>
      </c>
      <c r="D16" s="117"/>
      <c r="E16" s="103">
        <v>1462181</v>
      </c>
      <c r="G16" s="103">
        <v>0</v>
      </c>
      <c r="I16" s="103">
        <v>310636793</v>
      </c>
      <c r="K16" s="103">
        <v>1077747295</v>
      </c>
    </row>
    <row r="17" spans="1:11" ht="21.75" customHeight="1">
      <c r="A17" s="115" t="s">
        <v>100</v>
      </c>
      <c r="B17" s="115"/>
      <c r="C17" s="116" t="s">
        <v>312</v>
      </c>
      <c r="D17" s="116"/>
      <c r="E17" s="103">
        <v>836742247</v>
      </c>
      <c r="F17" s="101"/>
      <c r="G17" s="103">
        <v>619905121</v>
      </c>
      <c r="H17" s="101"/>
      <c r="I17" s="103">
        <v>181968480</v>
      </c>
      <c r="J17" s="101"/>
      <c r="K17" s="103">
        <v>887286362</v>
      </c>
    </row>
    <row r="18" spans="1:11" ht="21.75" customHeight="1">
      <c r="A18" s="100" t="s">
        <v>101</v>
      </c>
      <c r="B18" s="100"/>
      <c r="E18" s="119">
        <f>SUM(E10:E17)</f>
        <v>6554837177</v>
      </c>
      <c r="G18" s="119">
        <f>SUM(G10:G17)</f>
        <v>6660508877</v>
      </c>
      <c r="I18" s="119">
        <f>SUM(I10:I17)</f>
        <v>2556038811</v>
      </c>
      <c r="K18" s="119">
        <f>SUM(K10:K17)</f>
        <v>4897585296</v>
      </c>
    </row>
    <row r="19" spans="1:11" ht="21.75" customHeight="1">
      <c r="A19" s="100" t="s">
        <v>102</v>
      </c>
      <c r="B19" s="100"/>
    </row>
    <row r="20" spans="1:11" ht="21.75" customHeight="1">
      <c r="A20" s="115" t="s">
        <v>103</v>
      </c>
      <c r="B20" s="115"/>
      <c r="E20" s="103">
        <v>3868022194</v>
      </c>
      <c r="G20" s="103">
        <v>3635661752</v>
      </c>
      <c r="I20" s="103">
        <v>552354262</v>
      </c>
      <c r="K20" s="103">
        <v>928998335</v>
      </c>
    </row>
    <row r="21" spans="1:11" ht="21.75" customHeight="1">
      <c r="A21" s="115" t="s">
        <v>104</v>
      </c>
      <c r="B21" s="115"/>
      <c r="E21" s="103">
        <v>234228845</v>
      </c>
      <c r="G21" s="103">
        <v>308560836</v>
      </c>
      <c r="I21" s="103">
        <v>555863293</v>
      </c>
      <c r="K21" s="103">
        <v>691733154</v>
      </c>
    </row>
    <row r="22" spans="1:11" ht="21.75" customHeight="1">
      <c r="A22" s="115" t="s">
        <v>105</v>
      </c>
      <c r="B22" s="115"/>
      <c r="E22" s="103">
        <v>138364293</v>
      </c>
      <c r="G22" s="103">
        <v>100410302</v>
      </c>
      <c r="I22" s="103">
        <v>138866758</v>
      </c>
      <c r="K22" s="103">
        <v>204192710</v>
      </c>
    </row>
    <row r="23" spans="1:11" ht="21.75" customHeight="1">
      <c r="A23" s="115" t="s">
        <v>320</v>
      </c>
      <c r="B23" s="115"/>
      <c r="E23" s="103">
        <v>66942138</v>
      </c>
      <c r="G23" s="103">
        <v>53398803</v>
      </c>
      <c r="I23" s="103">
        <v>68635302</v>
      </c>
      <c r="K23" s="103">
        <v>50140198</v>
      </c>
    </row>
    <row r="24" spans="1:11" ht="21.75" customHeight="1">
      <c r="A24" s="115" t="s">
        <v>106</v>
      </c>
      <c r="B24" s="115"/>
      <c r="E24" s="103">
        <v>121681247</v>
      </c>
      <c r="G24" s="103">
        <v>105377762</v>
      </c>
      <c r="I24" s="103">
        <v>0</v>
      </c>
      <c r="K24" s="103">
        <v>0</v>
      </c>
    </row>
    <row r="25" spans="1:11" ht="21.75" customHeight="1">
      <c r="A25" s="115" t="s">
        <v>107</v>
      </c>
      <c r="B25" s="115"/>
      <c r="E25" s="103">
        <v>743576650</v>
      </c>
      <c r="G25" s="103">
        <v>816886122</v>
      </c>
      <c r="I25" s="103">
        <v>81854599</v>
      </c>
      <c r="K25" s="103">
        <v>183272023</v>
      </c>
    </row>
    <row r="26" spans="1:11" ht="21.75" customHeight="1">
      <c r="A26" s="115" t="s">
        <v>108</v>
      </c>
      <c r="B26" s="115"/>
      <c r="C26" s="116" t="s">
        <v>109</v>
      </c>
      <c r="E26" s="112">
        <v>714430806</v>
      </c>
      <c r="G26" s="112">
        <v>914526991</v>
      </c>
      <c r="I26" s="112">
        <v>1182718174</v>
      </c>
      <c r="K26" s="112">
        <v>1483326122</v>
      </c>
    </row>
    <row r="27" spans="1:11" ht="21.75" customHeight="1">
      <c r="A27" s="100" t="s">
        <v>110</v>
      </c>
      <c r="B27" s="100"/>
      <c r="C27" s="116"/>
      <c r="D27" s="101"/>
      <c r="E27" s="119">
        <f>SUM(E20:E26)</f>
        <v>5887246173</v>
      </c>
      <c r="G27" s="119">
        <f>SUM(G20:G26)</f>
        <v>5934822568</v>
      </c>
      <c r="I27" s="119">
        <f>SUM(I20:I26)</f>
        <v>2580292388</v>
      </c>
      <c r="K27" s="119">
        <f>SUM(K20:K26)</f>
        <v>3541662542</v>
      </c>
    </row>
    <row r="28" spans="1:11" ht="21.75" customHeight="1">
      <c r="A28" s="100" t="s">
        <v>111</v>
      </c>
      <c r="B28" s="100"/>
      <c r="C28" s="116"/>
      <c r="D28" s="101"/>
      <c r="E28" s="103">
        <f>SUM(E18-E27)</f>
        <v>667591004</v>
      </c>
      <c r="G28" s="103">
        <f>SUM(G18-G27)</f>
        <v>725686309</v>
      </c>
      <c r="I28" s="103">
        <f>SUM(I18-I27)</f>
        <v>-24253577</v>
      </c>
      <c r="K28" s="103">
        <f>SUM(K18-K27)</f>
        <v>1355922754</v>
      </c>
    </row>
    <row r="29" spans="1:11" ht="21.75" customHeight="1">
      <c r="A29" s="115" t="s">
        <v>112</v>
      </c>
      <c r="B29" s="115"/>
      <c r="C29" s="120">
        <v>18.2</v>
      </c>
      <c r="D29" s="101"/>
      <c r="E29" s="103">
        <v>160339159</v>
      </c>
      <c r="G29" s="103">
        <v>480946993</v>
      </c>
      <c r="I29" s="103">
        <v>0</v>
      </c>
      <c r="K29" s="103">
        <v>0</v>
      </c>
    </row>
    <row r="30" spans="1:11" ht="21.75" customHeight="1">
      <c r="A30" s="115" t="s">
        <v>113</v>
      </c>
      <c r="B30" s="115"/>
      <c r="C30" s="116" t="s">
        <v>114</v>
      </c>
      <c r="E30" s="121">
        <v>-556044224</v>
      </c>
      <c r="G30" s="121">
        <v>-410679051</v>
      </c>
      <c r="I30" s="121">
        <v>-912940600</v>
      </c>
      <c r="K30" s="121">
        <v>-1446210852</v>
      </c>
    </row>
    <row r="31" spans="1:11" ht="21.75" customHeight="1">
      <c r="A31" s="100" t="s">
        <v>115</v>
      </c>
      <c r="B31" s="100"/>
      <c r="C31" s="116"/>
      <c r="E31" s="112">
        <f>SUM(E28:E30)</f>
        <v>271885939</v>
      </c>
      <c r="G31" s="112">
        <f>SUM(G28:G30)</f>
        <v>795954251</v>
      </c>
      <c r="I31" s="112">
        <f>SUM(I28:I30)</f>
        <v>-937194177</v>
      </c>
      <c r="K31" s="112">
        <f>SUM(K28:K30)</f>
        <v>-90288098</v>
      </c>
    </row>
    <row r="32" spans="1:11" ht="21.75" customHeight="1">
      <c r="A32" s="118" t="s">
        <v>288</v>
      </c>
      <c r="B32" s="115"/>
      <c r="C32" s="116">
        <v>38</v>
      </c>
      <c r="D32" s="101"/>
      <c r="E32" s="104">
        <v>-212638689</v>
      </c>
      <c r="G32" s="104">
        <v>-378421390</v>
      </c>
      <c r="I32" s="104">
        <v>-8787692</v>
      </c>
      <c r="K32" s="104">
        <v>-265825302</v>
      </c>
    </row>
    <row r="33" spans="1:11" ht="21.75" customHeight="1">
      <c r="A33" s="100" t="s">
        <v>116</v>
      </c>
      <c r="B33" s="100"/>
      <c r="C33" s="116"/>
      <c r="D33" s="101"/>
      <c r="E33" s="119">
        <f>SUM(E31:E32)</f>
        <v>59247250</v>
      </c>
      <c r="G33" s="119">
        <f>SUM(G31:G32)</f>
        <v>417532861</v>
      </c>
      <c r="I33" s="119">
        <f>SUM(I31:I32)</f>
        <v>-945981869</v>
      </c>
      <c r="K33" s="119">
        <f>SUM(K31:K32)</f>
        <v>-356113400</v>
      </c>
    </row>
    <row r="34" spans="1:11" ht="21.75" customHeight="1">
      <c r="A34" s="100"/>
      <c r="B34" s="100"/>
      <c r="C34" s="122"/>
      <c r="D34" s="113"/>
      <c r="E34" s="113"/>
      <c r="F34" s="123"/>
      <c r="G34" s="113"/>
      <c r="H34" s="113"/>
      <c r="I34" s="113"/>
      <c r="J34" s="123"/>
      <c r="K34" s="113"/>
    </row>
    <row r="35" spans="1:11" ht="21.75" customHeight="1">
      <c r="A35" s="100"/>
      <c r="B35" s="100"/>
      <c r="C35" s="122"/>
      <c r="D35" s="113"/>
      <c r="E35" s="113"/>
      <c r="F35" s="123"/>
      <c r="G35" s="113"/>
      <c r="H35" s="113"/>
      <c r="I35" s="113"/>
      <c r="J35" s="123"/>
      <c r="K35" s="113"/>
    </row>
    <row r="36" spans="1:11" ht="21.75" customHeight="1">
      <c r="A36" s="115" t="s">
        <v>42</v>
      </c>
      <c r="B36" s="115"/>
      <c r="C36" s="122"/>
      <c r="D36" s="113"/>
      <c r="E36" s="113"/>
      <c r="F36" s="123"/>
      <c r="G36" s="113"/>
      <c r="H36" s="113"/>
      <c r="I36" s="113"/>
      <c r="J36" s="123"/>
      <c r="K36" s="113"/>
    </row>
    <row r="37" spans="1:11" ht="21.75" customHeight="1">
      <c r="A37" s="100" t="s">
        <v>0</v>
      </c>
      <c r="B37" s="100"/>
      <c r="D37" s="102"/>
      <c r="E37" s="102"/>
      <c r="F37" s="102"/>
      <c r="G37" s="102"/>
      <c r="H37" s="102"/>
      <c r="I37" s="102"/>
      <c r="J37" s="102"/>
      <c r="K37" s="102"/>
    </row>
    <row r="38" spans="1:11" ht="21.75" customHeight="1">
      <c r="A38" s="100" t="s">
        <v>117</v>
      </c>
      <c r="B38" s="100"/>
      <c r="D38" s="102"/>
      <c r="E38" s="102"/>
      <c r="F38" s="102"/>
      <c r="G38" s="102"/>
      <c r="H38" s="102"/>
      <c r="I38" s="102"/>
      <c r="J38" s="102"/>
      <c r="K38" s="102"/>
    </row>
    <row r="39" spans="1:11" ht="21.75" customHeight="1">
      <c r="A39" s="100" t="s">
        <v>88</v>
      </c>
      <c r="B39" s="100"/>
      <c r="D39" s="102"/>
      <c r="E39" s="102"/>
      <c r="F39" s="102"/>
      <c r="G39" s="102"/>
      <c r="H39" s="102"/>
      <c r="I39" s="102"/>
      <c r="J39" s="102"/>
      <c r="K39" s="102"/>
    </row>
    <row r="40" spans="1:11" ht="21.75" customHeight="1">
      <c r="A40" s="100"/>
      <c r="B40" s="100"/>
      <c r="D40" s="102"/>
      <c r="E40" s="102"/>
      <c r="F40" s="102"/>
      <c r="G40" s="102"/>
      <c r="H40" s="102"/>
      <c r="I40" s="102"/>
      <c r="J40" s="102"/>
      <c r="K40" s="104" t="s">
        <v>3</v>
      </c>
    </row>
    <row r="41" spans="1:11" ht="21.75" customHeight="1">
      <c r="A41" s="105"/>
      <c r="B41" s="105"/>
      <c r="C41" s="106"/>
      <c r="D41" s="107"/>
      <c r="E41" s="108"/>
      <c r="F41" s="108" t="s">
        <v>4</v>
      </c>
      <c r="G41" s="108"/>
      <c r="H41" s="107"/>
      <c r="I41" s="109"/>
      <c r="J41" s="108" t="s">
        <v>5</v>
      </c>
      <c r="K41" s="109"/>
    </row>
    <row r="42" spans="1:11" ht="21.75" customHeight="1">
      <c r="C42" s="110" t="s">
        <v>7</v>
      </c>
      <c r="E42" s="111" t="s">
        <v>89</v>
      </c>
      <c r="G42" s="111" t="s">
        <v>90</v>
      </c>
      <c r="I42" s="111" t="s">
        <v>89</v>
      </c>
      <c r="K42" s="111" t="s">
        <v>90</v>
      </c>
    </row>
    <row r="43" spans="1:11" ht="21.75" customHeight="1">
      <c r="C43" s="112"/>
      <c r="E43" s="112"/>
      <c r="G43" s="112" t="s">
        <v>11</v>
      </c>
      <c r="I43" s="112"/>
      <c r="K43" s="112" t="s">
        <v>11</v>
      </c>
    </row>
    <row r="44" spans="1:11" ht="21.75" customHeight="1">
      <c r="A44" s="100" t="s">
        <v>118</v>
      </c>
      <c r="B44" s="100"/>
      <c r="C44" s="122"/>
      <c r="D44" s="113"/>
      <c r="E44" s="113"/>
      <c r="F44" s="123"/>
      <c r="G44" s="113"/>
      <c r="H44" s="113"/>
      <c r="I44" s="113"/>
      <c r="J44" s="123"/>
      <c r="K44" s="113"/>
    </row>
    <row r="45" spans="1:11" ht="21.75" customHeight="1">
      <c r="A45" s="124" t="s">
        <v>119</v>
      </c>
      <c r="B45" s="124"/>
      <c r="C45" s="122"/>
      <c r="D45" s="113"/>
      <c r="E45" s="114"/>
      <c r="G45" s="114"/>
      <c r="I45" s="114"/>
      <c r="J45" s="114"/>
      <c r="K45" s="114"/>
    </row>
    <row r="46" spans="1:11" ht="21.75" customHeight="1">
      <c r="A46" s="124" t="s">
        <v>120</v>
      </c>
      <c r="B46" s="124"/>
      <c r="C46" s="122"/>
      <c r="D46" s="113"/>
      <c r="E46" s="114"/>
      <c r="G46" s="114"/>
      <c r="I46" s="114"/>
      <c r="J46" s="114"/>
      <c r="K46" s="114"/>
    </row>
    <row r="47" spans="1:11" ht="21.75" customHeight="1">
      <c r="A47" s="115" t="s">
        <v>289</v>
      </c>
      <c r="B47" s="115"/>
      <c r="C47" s="122"/>
      <c r="D47" s="113"/>
      <c r="E47" s="114"/>
      <c r="G47" s="114"/>
      <c r="I47" s="114"/>
      <c r="J47" s="114"/>
      <c r="K47" s="114"/>
    </row>
    <row r="48" spans="1:11" ht="21.75" customHeight="1">
      <c r="A48" s="115" t="s">
        <v>121</v>
      </c>
      <c r="B48" s="115"/>
      <c r="C48" s="122"/>
      <c r="D48" s="113"/>
      <c r="E48" s="114">
        <v>-11459009</v>
      </c>
      <c r="G48" s="114">
        <v>3447607</v>
      </c>
      <c r="I48" s="114">
        <v>0</v>
      </c>
      <c r="K48" s="114">
        <v>0</v>
      </c>
    </row>
    <row r="49" spans="1:11" ht="21.75" customHeight="1">
      <c r="A49" s="115" t="s">
        <v>122</v>
      </c>
      <c r="B49" s="115"/>
      <c r="C49" s="116">
        <v>31</v>
      </c>
      <c r="D49" s="113"/>
      <c r="E49" s="125">
        <v>0</v>
      </c>
      <c r="G49" s="125">
        <v>-9946154</v>
      </c>
      <c r="I49" s="125">
        <v>0</v>
      </c>
      <c r="K49" s="125">
        <v>-5200471</v>
      </c>
    </row>
    <row r="50" spans="1:11" ht="21.75" customHeight="1">
      <c r="A50" s="100" t="s">
        <v>123</v>
      </c>
      <c r="B50" s="100"/>
      <c r="C50" s="122"/>
      <c r="D50" s="113"/>
      <c r="E50" s="126">
        <f>SUM(E45:E49)</f>
        <v>-11459009</v>
      </c>
      <c r="F50" s="127"/>
      <c r="G50" s="126">
        <f>SUM(G45:G49)</f>
        <v>-6498547</v>
      </c>
      <c r="H50" s="127"/>
      <c r="I50" s="126">
        <f>SUM(I45:I49)</f>
        <v>0</v>
      </c>
      <c r="J50" s="127"/>
      <c r="K50" s="126">
        <f>SUM(K45:K49)</f>
        <v>-5200471</v>
      </c>
    </row>
    <row r="51" spans="1:11" ht="21.75" customHeight="1">
      <c r="A51" s="100"/>
      <c r="B51" s="100"/>
      <c r="C51" s="122"/>
      <c r="D51" s="113"/>
      <c r="E51" s="127"/>
      <c r="F51" s="127"/>
      <c r="G51" s="127"/>
      <c r="H51" s="127"/>
      <c r="I51" s="127"/>
      <c r="J51" s="127"/>
      <c r="K51" s="127"/>
    </row>
    <row r="52" spans="1:11" ht="21.75" customHeight="1" thickBot="1">
      <c r="A52" s="100" t="s">
        <v>124</v>
      </c>
      <c r="B52" s="100"/>
      <c r="C52" s="122"/>
      <c r="D52" s="113"/>
      <c r="E52" s="128">
        <f>SUM(E33+E50)</f>
        <v>47788241</v>
      </c>
      <c r="F52" s="127"/>
      <c r="G52" s="128">
        <f>SUM(G33+G50)</f>
        <v>411034314</v>
      </c>
      <c r="H52" s="127"/>
      <c r="I52" s="128">
        <f>SUM(I33+I50)</f>
        <v>-945981869</v>
      </c>
      <c r="J52" s="127"/>
      <c r="K52" s="128">
        <f>SUM(K33+K50)</f>
        <v>-361313871</v>
      </c>
    </row>
    <row r="53" spans="1:11" ht="21.75" customHeight="1" thickTop="1">
      <c r="A53" s="100"/>
      <c r="B53" s="100"/>
      <c r="C53" s="122"/>
      <c r="D53" s="113"/>
      <c r="E53" s="127"/>
      <c r="F53" s="127"/>
      <c r="G53" s="127"/>
      <c r="H53" s="127"/>
      <c r="I53" s="127"/>
      <c r="J53" s="129"/>
      <c r="K53" s="127"/>
    </row>
    <row r="54" spans="1:11" ht="21.75" customHeight="1">
      <c r="A54" s="100" t="s">
        <v>125</v>
      </c>
      <c r="B54" s="100"/>
      <c r="C54" s="122"/>
      <c r="D54" s="113"/>
      <c r="E54" s="127"/>
      <c r="F54" s="127"/>
      <c r="G54" s="127"/>
      <c r="H54" s="127"/>
      <c r="I54" s="127"/>
      <c r="J54" s="129"/>
      <c r="K54" s="127"/>
    </row>
    <row r="55" spans="1:11" ht="21.75" customHeight="1" thickBot="1">
      <c r="A55" s="115" t="s">
        <v>126</v>
      </c>
      <c r="B55" s="115"/>
      <c r="C55" s="122"/>
      <c r="D55" s="113"/>
      <c r="E55" s="127">
        <f>SUM(E33-E56)</f>
        <v>55665083</v>
      </c>
      <c r="F55" s="127"/>
      <c r="G55" s="127">
        <f>SUM(G33-G56)</f>
        <v>363170701</v>
      </c>
      <c r="H55" s="127"/>
      <c r="I55" s="128">
        <f>SUM(I33)</f>
        <v>-945981869</v>
      </c>
      <c r="J55" s="129"/>
      <c r="K55" s="128">
        <f>SUM(K33)</f>
        <v>-356113400</v>
      </c>
    </row>
    <row r="56" spans="1:11" ht="21.75" customHeight="1" thickTop="1">
      <c r="A56" s="115" t="s">
        <v>82</v>
      </c>
      <c r="B56" s="115"/>
      <c r="C56" s="120"/>
      <c r="D56" s="113"/>
      <c r="E56" s="126">
        <v>3582167</v>
      </c>
      <c r="F56" s="127"/>
      <c r="G56" s="126">
        <v>54362160</v>
      </c>
      <c r="H56" s="127"/>
      <c r="I56" s="127"/>
      <c r="J56" s="129"/>
      <c r="K56" s="127"/>
    </row>
    <row r="57" spans="1:11" ht="21.75" customHeight="1" thickBot="1">
      <c r="A57" s="115"/>
      <c r="B57" s="115"/>
      <c r="C57" s="122"/>
      <c r="D57" s="113"/>
      <c r="E57" s="128">
        <f>SUM(E55:E55,E56)</f>
        <v>59247250</v>
      </c>
      <c r="F57" s="127"/>
      <c r="G57" s="128">
        <f>SUM(G55:G55,G56)</f>
        <v>417532861</v>
      </c>
      <c r="H57" s="127"/>
      <c r="I57" s="127"/>
      <c r="J57" s="129"/>
      <c r="K57" s="127"/>
    </row>
    <row r="58" spans="1:11" ht="21.75" customHeight="1" thickTop="1">
      <c r="A58" s="100" t="s">
        <v>127</v>
      </c>
      <c r="B58" s="100"/>
      <c r="C58" s="122"/>
      <c r="D58" s="113"/>
      <c r="E58" s="127"/>
      <c r="F58" s="127"/>
      <c r="G58" s="127"/>
      <c r="H58" s="127"/>
      <c r="I58" s="127"/>
      <c r="J58" s="129"/>
      <c r="K58" s="127"/>
    </row>
    <row r="59" spans="1:11" ht="21.75" customHeight="1" thickBot="1">
      <c r="A59" s="115" t="s">
        <v>126</v>
      </c>
      <c r="B59" s="115"/>
      <c r="C59" s="122"/>
      <c r="D59" s="113"/>
      <c r="E59" s="127">
        <f>SUM(E61-E60)</f>
        <v>44206074</v>
      </c>
      <c r="F59" s="127"/>
      <c r="G59" s="127">
        <f>SUM(G61-G60)</f>
        <v>356672154</v>
      </c>
      <c r="H59" s="127"/>
      <c r="I59" s="128">
        <f>SUM(I52)</f>
        <v>-945981869</v>
      </c>
      <c r="J59" s="129"/>
      <c r="K59" s="128">
        <f>SUM(K52)</f>
        <v>-361313871</v>
      </c>
    </row>
    <row r="60" spans="1:11" ht="21.75" customHeight="1" thickTop="1">
      <c r="A60" s="115" t="s">
        <v>82</v>
      </c>
      <c r="B60" s="115"/>
      <c r="C60" s="122"/>
      <c r="D60" s="113"/>
      <c r="E60" s="126">
        <f>SUM(E56)</f>
        <v>3582167</v>
      </c>
      <c r="F60" s="127"/>
      <c r="G60" s="126">
        <f>SUM(G56)</f>
        <v>54362160</v>
      </c>
      <c r="H60" s="127"/>
      <c r="I60" s="127"/>
      <c r="J60" s="129"/>
      <c r="K60" s="127"/>
    </row>
    <row r="61" spans="1:11" ht="21.75" customHeight="1" thickBot="1">
      <c r="A61" s="100"/>
      <c r="B61" s="100"/>
      <c r="C61" s="122"/>
      <c r="D61" s="113"/>
      <c r="E61" s="130">
        <f>SUM(E52)</f>
        <v>47788241</v>
      </c>
      <c r="F61" s="127"/>
      <c r="G61" s="130">
        <f>SUM(G52)</f>
        <v>411034314</v>
      </c>
      <c r="H61" s="127"/>
      <c r="I61" s="127"/>
      <c r="J61" s="129"/>
      <c r="K61" s="127"/>
    </row>
    <row r="62" spans="1:11" ht="21.75" customHeight="1" thickTop="1">
      <c r="A62" s="100"/>
      <c r="B62" s="100"/>
      <c r="C62" s="122"/>
      <c r="D62" s="113"/>
      <c r="E62" s="127"/>
      <c r="F62" s="127"/>
      <c r="G62" s="127"/>
      <c r="H62" s="127"/>
      <c r="I62" s="127"/>
      <c r="J62" s="129"/>
      <c r="K62" s="104" t="s">
        <v>128</v>
      </c>
    </row>
    <row r="63" spans="1:11" ht="21.75" customHeight="1">
      <c r="A63" s="100" t="s">
        <v>129</v>
      </c>
      <c r="B63" s="100"/>
      <c r="C63" s="116">
        <v>39</v>
      </c>
      <c r="H63" s="101"/>
      <c r="J63" s="131"/>
    </row>
    <row r="64" spans="1:11" ht="21.75" customHeight="1" thickBot="1">
      <c r="A64" s="115" t="s">
        <v>130</v>
      </c>
      <c r="B64" s="115"/>
      <c r="E64" s="132">
        <v>-5.3999999999999999E-2</v>
      </c>
      <c r="F64" s="133"/>
      <c r="G64" s="132">
        <v>1.9957446136031159E-2</v>
      </c>
      <c r="H64" s="133"/>
      <c r="I64" s="132">
        <v>-0.29499999999999998</v>
      </c>
      <c r="J64" s="133"/>
      <c r="K64" s="132">
        <v>-0.152</v>
      </c>
    </row>
    <row r="65" spans="1:11" ht="21.75" customHeight="1" thickTop="1">
      <c r="E65" s="134"/>
      <c r="F65" s="134"/>
      <c r="G65" s="134"/>
      <c r="H65" s="135"/>
      <c r="I65" s="134"/>
      <c r="J65" s="134"/>
      <c r="K65" s="134"/>
    </row>
    <row r="66" spans="1:11" ht="21.75" customHeight="1">
      <c r="A66" s="115" t="s">
        <v>42</v>
      </c>
      <c r="B66" s="115"/>
      <c r="D66" s="114"/>
      <c r="E66" s="114"/>
      <c r="F66" s="114"/>
      <c r="G66" s="114"/>
      <c r="H66" s="114"/>
      <c r="I66" s="101"/>
      <c r="J66" s="101"/>
      <c r="K66" s="101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70" fitToWidth="0" fitToHeight="0" orientation="portrait" r:id="rId1"/>
  <headerFooter alignWithMargins="0"/>
  <rowBreaks count="1" manualBreakCount="1">
    <brk id="3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8"/>
  <sheetViews>
    <sheetView showGridLines="0" view="pageBreakPreview" topLeftCell="A4" zoomScale="55" zoomScaleNormal="60" zoomScaleSheetLayoutView="55" workbookViewId="0">
      <selection activeCell="A22" sqref="A22"/>
    </sheetView>
  </sheetViews>
  <sheetFormatPr defaultColWidth="9.140625" defaultRowHeight="21.95" customHeight="1"/>
  <cols>
    <col min="1" max="1" width="66.85546875" style="61" customWidth="1"/>
    <col min="2" max="2" width="1.7109375" style="61" customWidth="1"/>
    <col min="3" max="3" width="18" style="61" customWidth="1"/>
    <col min="4" max="4" width="2.140625" style="61" customWidth="1"/>
    <col min="5" max="5" width="18" style="61" customWidth="1"/>
    <col min="6" max="6" width="2.140625" style="61" customWidth="1"/>
    <col min="7" max="7" width="18.85546875" style="61" customWidth="1"/>
    <col min="8" max="8" width="1.42578125" style="61" customWidth="1"/>
    <col min="9" max="9" width="18.85546875" style="61" customWidth="1"/>
    <col min="10" max="10" width="2.140625" style="61" customWidth="1"/>
    <col min="11" max="11" width="18" style="61" customWidth="1"/>
    <col min="12" max="12" width="2.140625" style="61" customWidth="1"/>
    <col min="13" max="13" width="18" style="61" customWidth="1"/>
    <col min="14" max="14" width="2.140625" style="61" customWidth="1"/>
    <col min="15" max="15" width="18" style="61" customWidth="1"/>
    <col min="16" max="16" width="1.85546875" style="61" customWidth="1"/>
    <col min="17" max="17" width="18" style="61" customWidth="1"/>
    <col min="18" max="18" width="1.5703125" style="61" customWidth="1"/>
    <col min="19" max="19" width="25.85546875" style="61" customWidth="1"/>
    <col min="20" max="20" width="2.140625" style="61" customWidth="1"/>
    <col min="21" max="21" width="18" style="61" customWidth="1"/>
    <col min="22" max="22" width="2.28515625" style="61" customWidth="1"/>
    <col min="23" max="23" width="18" style="61" customWidth="1"/>
    <col min="24" max="24" width="2.28515625" style="61" customWidth="1"/>
    <col min="25" max="25" width="18" style="61" customWidth="1"/>
    <col min="26" max="26" width="2.140625" style="61" customWidth="1"/>
    <col min="27" max="27" width="18" style="61" customWidth="1"/>
    <col min="28" max="28" width="0.85546875" style="61" customWidth="1"/>
    <col min="29" max="16384" width="9.140625" style="61"/>
  </cols>
  <sheetData>
    <row r="1" spans="1:27" ht="21.95" customHeight="1">
      <c r="A1" s="58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</row>
    <row r="2" spans="1:27" ht="21.95" customHeight="1">
      <c r="A2" s="62" t="s">
        <v>131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27" ht="21.95" customHeight="1">
      <c r="A3" s="62" t="s">
        <v>88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27" ht="21.95" customHeight="1">
      <c r="AA4" s="92" t="s">
        <v>3</v>
      </c>
    </row>
    <row r="5" spans="1:27" ht="21.95" customHeight="1">
      <c r="C5" s="138" t="s">
        <v>4</v>
      </c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</row>
    <row r="6" spans="1:27" ht="21.95" customHeight="1"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139" t="s">
        <v>132</v>
      </c>
      <c r="P6" s="139"/>
      <c r="Q6" s="139"/>
      <c r="R6" s="139"/>
      <c r="S6" s="139"/>
      <c r="T6" s="139"/>
      <c r="U6" s="139"/>
      <c r="V6" s="77"/>
      <c r="W6" s="77"/>
      <c r="X6" s="77"/>
      <c r="Y6" s="77"/>
      <c r="Z6" s="77"/>
      <c r="AA6" s="77"/>
    </row>
    <row r="7" spans="1:27" ht="21.95" customHeight="1">
      <c r="C7" s="77"/>
      <c r="D7" s="77"/>
      <c r="E7" s="77"/>
      <c r="F7" s="77"/>
      <c r="G7" s="77"/>
      <c r="H7" s="77"/>
      <c r="I7" s="77"/>
      <c r="J7" s="77"/>
      <c r="N7" s="77"/>
      <c r="O7" s="137" t="s">
        <v>133</v>
      </c>
      <c r="P7" s="137"/>
      <c r="Q7" s="137"/>
      <c r="R7" s="77"/>
      <c r="S7" s="93" t="s">
        <v>134</v>
      </c>
      <c r="Z7" s="77"/>
      <c r="AA7" s="77"/>
    </row>
    <row r="8" spans="1:27" ht="21.95" customHeight="1">
      <c r="C8" s="77"/>
      <c r="D8" s="77"/>
      <c r="E8" s="77"/>
      <c r="F8" s="77"/>
      <c r="G8" s="77"/>
      <c r="H8" s="77"/>
      <c r="I8" s="77"/>
      <c r="J8" s="77"/>
      <c r="N8" s="77"/>
      <c r="O8" s="77" t="s">
        <v>135</v>
      </c>
      <c r="P8" s="77"/>
      <c r="Q8" s="77" t="s">
        <v>136</v>
      </c>
      <c r="R8" s="77"/>
      <c r="S8" s="77" t="s">
        <v>137</v>
      </c>
      <c r="W8" s="77" t="s">
        <v>138</v>
      </c>
      <c r="X8" s="77"/>
      <c r="Y8" s="77" t="s">
        <v>139</v>
      </c>
      <c r="Z8" s="77"/>
      <c r="AA8" s="77"/>
    </row>
    <row r="9" spans="1:27" ht="21.95" customHeight="1">
      <c r="A9" s="77"/>
      <c r="B9" s="77"/>
      <c r="C9" s="77" t="s">
        <v>140</v>
      </c>
      <c r="D9" s="77"/>
      <c r="E9" s="77"/>
      <c r="F9" s="77"/>
      <c r="G9" s="77"/>
      <c r="H9" s="77"/>
      <c r="I9" s="77"/>
      <c r="J9" s="77"/>
      <c r="K9" s="137" t="s">
        <v>141</v>
      </c>
      <c r="L9" s="137"/>
      <c r="M9" s="137"/>
      <c r="N9" s="77"/>
      <c r="O9" s="77" t="s">
        <v>142</v>
      </c>
      <c r="P9" s="77"/>
      <c r="Q9" s="77" t="s">
        <v>143</v>
      </c>
      <c r="R9" s="77"/>
      <c r="S9" s="77" t="s">
        <v>144</v>
      </c>
      <c r="T9" s="77"/>
      <c r="U9" s="77" t="s">
        <v>145</v>
      </c>
      <c r="V9" s="77"/>
      <c r="W9" s="77" t="s">
        <v>146</v>
      </c>
      <c r="X9" s="77"/>
      <c r="Y9" s="77" t="s">
        <v>147</v>
      </c>
      <c r="Z9" s="77"/>
      <c r="AA9" s="77" t="s">
        <v>148</v>
      </c>
    </row>
    <row r="10" spans="1:27" ht="21.95" customHeight="1">
      <c r="A10" s="77"/>
      <c r="B10" s="77"/>
      <c r="C10" s="77" t="s">
        <v>149</v>
      </c>
      <c r="D10" s="77"/>
      <c r="E10" s="77" t="s">
        <v>150</v>
      </c>
      <c r="F10" s="77"/>
      <c r="G10" s="77" t="s">
        <v>151</v>
      </c>
      <c r="H10" s="77"/>
      <c r="I10" s="77" t="s">
        <v>152</v>
      </c>
      <c r="J10" s="77"/>
      <c r="K10" s="94" t="s">
        <v>153</v>
      </c>
      <c r="L10" s="94"/>
      <c r="M10" s="94"/>
      <c r="N10" s="77"/>
      <c r="O10" s="77" t="s">
        <v>154</v>
      </c>
      <c r="P10" s="77"/>
      <c r="Q10" s="77" t="s">
        <v>155</v>
      </c>
      <c r="R10" s="77"/>
      <c r="S10" s="77" t="s">
        <v>156</v>
      </c>
      <c r="T10" s="77"/>
      <c r="U10" s="77" t="s">
        <v>157</v>
      </c>
      <c r="V10" s="77"/>
      <c r="W10" s="77" t="s">
        <v>158</v>
      </c>
      <c r="X10" s="77"/>
      <c r="Y10" s="77" t="s">
        <v>159</v>
      </c>
      <c r="Z10" s="77"/>
      <c r="AA10" s="77" t="s">
        <v>160</v>
      </c>
    </row>
    <row r="11" spans="1:27" ht="21.95" customHeight="1">
      <c r="A11" s="77"/>
      <c r="B11" s="77"/>
      <c r="C11" s="79" t="s">
        <v>161</v>
      </c>
      <c r="D11" s="77"/>
      <c r="E11" s="79" t="s">
        <v>162</v>
      </c>
      <c r="F11" s="77"/>
      <c r="G11" s="79" t="s">
        <v>163</v>
      </c>
      <c r="H11" s="77"/>
      <c r="I11" s="79" t="s">
        <v>164</v>
      </c>
      <c r="J11" s="77"/>
      <c r="K11" s="79" t="s">
        <v>165</v>
      </c>
      <c r="L11" s="77"/>
      <c r="M11" s="79" t="s">
        <v>166</v>
      </c>
      <c r="O11" s="79" t="s">
        <v>167</v>
      </c>
      <c r="P11" s="77"/>
      <c r="Q11" s="79" t="s">
        <v>168</v>
      </c>
      <c r="R11" s="77"/>
      <c r="S11" s="79" t="s">
        <v>169</v>
      </c>
      <c r="U11" s="79" t="s">
        <v>170</v>
      </c>
      <c r="V11" s="77"/>
      <c r="W11" s="79" t="s">
        <v>171</v>
      </c>
      <c r="X11" s="77"/>
      <c r="Y11" s="79" t="s">
        <v>172</v>
      </c>
      <c r="AA11" s="79" t="s">
        <v>173</v>
      </c>
    </row>
    <row r="12" spans="1:27" ht="21.95" customHeight="1">
      <c r="A12" s="83" t="s">
        <v>291</v>
      </c>
      <c r="C12" s="89">
        <v>416625516</v>
      </c>
      <c r="D12" s="89"/>
      <c r="E12" s="89">
        <v>6300705827</v>
      </c>
      <c r="F12" s="89"/>
      <c r="G12" s="89">
        <v>3000000000</v>
      </c>
      <c r="H12" s="89"/>
      <c r="I12" s="89">
        <v>29499533</v>
      </c>
      <c r="J12" s="89"/>
      <c r="K12" s="89">
        <v>52078120</v>
      </c>
      <c r="L12" s="89"/>
      <c r="M12" s="89">
        <v>1688569945</v>
      </c>
      <c r="N12" s="89"/>
      <c r="O12" s="89">
        <v>-361786</v>
      </c>
      <c r="P12" s="89"/>
      <c r="Q12" s="89">
        <v>-32082390</v>
      </c>
      <c r="R12" s="89"/>
      <c r="S12" s="89">
        <v>-22692946</v>
      </c>
      <c r="T12" s="89"/>
      <c r="U12" s="89">
        <f>SUM(O12:S12)</f>
        <v>-55137122</v>
      </c>
      <c r="V12" s="89"/>
      <c r="W12" s="89">
        <f>SUM(C12:M12,U12)</f>
        <v>11432341819</v>
      </c>
      <c r="X12" s="89"/>
      <c r="Y12" s="89">
        <v>404725783</v>
      </c>
      <c r="Z12" s="89"/>
      <c r="AA12" s="89">
        <f>SUM(W12:Y12)</f>
        <v>11837067602</v>
      </c>
    </row>
    <row r="13" spans="1:27" ht="21.95" customHeight="1">
      <c r="A13" s="85" t="s">
        <v>290</v>
      </c>
      <c r="C13" s="95">
        <v>0</v>
      </c>
      <c r="D13" s="89"/>
      <c r="E13" s="95">
        <v>0</v>
      </c>
      <c r="F13" s="89"/>
      <c r="G13" s="95">
        <v>0</v>
      </c>
      <c r="H13" s="89"/>
      <c r="I13" s="95">
        <v>0</v>
      </c>
      <c r="J13" s="89"/>
      <c r="K13" s="95">
        <v>0</v>
      </c>
      <c r="L13" s="89"/>
      <c r="M13" s="95">
        <v>264728370</v>
      </c>
      <c r="N13" s="89"/>
      <c r="O13" s="95">
        <v>0</v>
      </c>
      <c r="P13" s="89"/>
      <c r="Q13" s="95">
        <v>0</v>
      </c>
      <c r="R13" s="89"/>
      <c r="S13" s="95">
        <v>0</v>
      </c>
      <c r="T13" s="89"/>
      <c r="U13" s="95">
        <f>SUM(O13:S13)</f>
        <v>0</v>
      </c>
      <c r="V13" s="89"/>
      <c r="W13" s="95">
        <f>SUM(C13:M13,U13)</f>
        <v>264728370</v>
      </c>
      <c r="X13" s="89"/>
      <c r="Y13" s="95">
        <v>0</v>
      </c>
      <c r="Z13" s="89"/>
      <c r="AA13" s="95">
        <f>SUM(W13:Y13)</f>
        <v>264728370</v>
      </c>
    </row>
    <row r="14" spans="1:27" ht="21.95" customHeight="1">
      <c r="A14" s="83" t="s">
        <v>174</v>
      </c>
      <c r="C14" s="89">
        <f>SUM(C12:C13)</f>
        <v>416625516</v>
      </c>
      <c r="D14" s="89"/>
      <c r="E14" s="89">
        <f>SUM(E12:E13)</f>
        <v>6300705827</v>
      </c>
      <c r="F14" s="89"/>
      <c r="G14" s="89">
        <f>SUM(G12:G13)</f>
        <v>3000000000</v>
      </c>
      <c r="H14" s="89"/>
      <c r="I14" s="89">
        <f>SUM(I12:I13)</f>
        <v>29499533</v>
      </c>
      <c r="J14" s="89"/>
      <c r="K14" s="89">
        <f>SUM(K12:K13)</f>
        <v>52078120</v>
      </c>
      <c r="L14" s="89"/>
      <c r="M14" s="89">
        <f>SUM(M12:M13)</f>
        <v>1953298315</v>
      </c>
      <c r="N14" s="89"/>
      <c r="O14" s="89">
        <f>SUM(O12:O13)</f>
        <v>-361786</v>
      </c>
      <c r="P14" s="89"/>
      <c r="Q14" s="89">
        <f>SUM(Q12:Q13)</f>
        <v>-32082390</v>
      </c>
      <c r="R14" s="89"/>
      <c r="S14" s="89">
        <f>SUM(S12:S13)</f>
        <v>-22692946</v>
      </c>
      <c r="T14" s="89"/>
      <c r="U14" s="89">
        <f>SUM(U12:U13)</f>
        <v>-55137122</v>
      </c>
      <c r="V14" s="89"/>
      <c r="W14" s="89">
        <f>SUM(W12:W13)</f>
        <v>11697070189</v>
      </c>
      <c r="X14" s="89"/>
      <c r="Y14" s="89">
        <f>SUM(Y12:Y13)</f>
        <v>404725783</v>
      </c>
      <c r="Z14" s="89"/>
      <c r="AA14" s="89">
        <f>SUM(AA12:AA13)</f>
        <v>12101795972</v>
      </c>
    </row>
    <row r="15" spans="1:27" ht="21.95" customHeight="1">
      <c r="A15" s="86" t="s">
        <v>189</v>
      </c>
      <c r="C15" s="89">
        <v>0</v>
      </c>
      <c r="D15" s="89"/>
      <c r="E15" s="89">
        <v>0</v>
      </c>
      <c r="F15" s="89"/>
      <c r="G15" s="89">
        <v>0</v>
      </c>
      <c r="H15" s="89"/>
      <c r="I15" s="89">
        <v>0</v>
      </c>
      <c r="J15" s="89"/>
      <c r="K15" s="89">
        <v>0</v>
      </c>
      <c r="L15" s="89"/>
      <c r="M15" s="89">
        <f>SUM(PL!G55)</f>
        <v>363170701</v>
      </c>
      <c r="N15" s="89"/>
      <c r="O15" s="89">
        <v>0</v>
      </c>
      <c r="P15" s="89"/>
      <c r="Q15" s="89">
        <v>0</v>
      </c>
      <c r="R15" s="89"/>
      <c r="S15" s="89">
        <v>0</v>
      </c>
      <c r="T15" s="89"/>
      <c r="U15" s="89">
        <f>SUM(O15:S15)</f>
        <v>0</v>
      </c>
      <c r="V15" s="89"/>
      <c r="W15" s="89">
        <f>SUM(C15:M15,U15)</f>
        <v>363170701</v>
      </c>
      <c r="X15" s="89"/>
      <c r="Y15" s="89">
        <v>54362160</v>
      </c>
      <c r="Z15" s="89"/>
      <c r="AA15" s="89">
        <f>SUM(W15:Y15)</f>
        <v>417532861</v>
      </c>
    </row>
    <row r="16" spans="1:27" ht="21.95" customHeight="1">
      <c r="A16" s="86" t="s">
        <v>123</v>
      </c>
      <c r="C16" s="89">
        <v>0</v>
      </c>
      <c r="D16" s="96"/>
      <c r="E16" s="89">
        <v>0</v>
      </c>
      <c r="F16" s="96"/>
      <c r="G16" s="89">
        <v>0</v>
      </c>
      <c r="H16" s="89"/>
      <c r="I16" s="89">
        <v>0</v>
      </c>
      <c r="J16" s="96"/>
      <c r="K16" s="89">
        <v>0</v>
      </c>
      <c r="L16" s="96"/>
      <c r="M16" s="90">
        <v>-9946154</v>
      </c>
      <c r="N16" s="96"/>
      <c r="O16" s="89">
        <v>0</v>
      </c>
      <c r="P16" s="89"/>
      <c r="Q16" s="89">
        <v>0</v>
      </c>
      <c r="R16" s="89"/>
      <c r="S16" s="89">
        <v>3447607</v>
      </c>
      <c r="T16" s="96"/>
      <c r="U16" s="96">
        <f>SUM(O16:S16)</f>
        <v>3447607</v>
      </c>
      <c r="V16" s="96"/>
      <c r="W16" s="97">
        <f>SUM(C16:M16,U16)</f>
        <v>-6498547</v>
      </c>
      <c r="X16" s="96"/>
      <c r="Y16" s="97">
        <v>0</v>
      </c>
      <c r="Z16" s="96"/>
      <c r="AA16" s="97">
        <f>SUM(W16:Y16)</f>
        <v>-6498547</v>
      </c>
    </row>
    <row r="17" spans="1:27" ht="21.95" customHeight="1">
      <c r="A17" s="86" t="s">
        <v>175</v>
      </c>
      <c r="C17" s="98">
        <f>SUM(C15:C16)</f>
        <v>0</v>
      </c>
      <c r="D17" s="89"/>
      <c r="E17" s="98">
        <f>SUM(E15:E16)</f>
        <v>0</v>
      </c>
      <c r="F17" s="89"/>
      <c r="G17" s="98">
        <f>SUM(G15:G16)</f>
        <v>0</v>
      </c>
      <c r="H17" s="89"/>
      <c r="I17" s="98">
        <f>SUM(I15:I16)</f>
        <v>0</v>
      </c>
      <c r="J17" s="89"/>
      <c r="K17" s="98">
        <f>SUM(K15:K16)</f>
        <v>0</v>
      </c>
      <c r="L17" s="90"/>
      <c r="M17" s="98">
        <f>SUM(M15:M16)</f>
        <v>353224547</v>
      </c>
      <c r="N17" s="90"/>
      <c r="O17" s="98">
        <f>SUM(O15:O16)</f>
        <v>0</v>
      </c>
      <c r="P17" s="89"/>
      <c r="Q17" s="98">
        <f>SUM(Q15:Q16)</f>
        <v>0</v>
      </c>
      <c r="R17" s="89"/>
      <c r="S17" s="98">
        <f>SUM(S15:S16)</f>
        <v>3447607</v>
      </c>
      <c r="T17" s="90"/>
      <c r="U17" s="98">
        <f>SUM(U15:U16)</f>
        <v>3447607</v>
      </c>
      <c r="V17" s="89"/>
      <c r="W17" s="89">
        <f>SUM(W15:W16)</f>
        <v>356672154</v>
      </c>
      <c r="X17" s="89"/>
      <c r="Y17" s="89">
        <f>SUM(Y15:Y16)</f>
        <v>54362160</v>
      </c>
      <c r="Z17" s="96"/>
      <c r="AA17" s="89">
        <f>SUM(AA15:AA16)</f>
        <v>411034314</v>
      </c>
    </row>
    <row r="18" spans="1:27" ht="21.95" customHeight="1">
      <c r="A18" s="86" t="s">
        <v>176</v>
      </c>
      <c r="C18" s="89">
        <v>0</v>
      </c>
      <c r="D18" s="89"/>
      <c r="E18" s="89">
        <v>0</v>
      </c>
      <c r="F18" s="89"/>
      <c r="G18" s="89">
        <v>0</v>
      </c>
      <c r="H18" s="89"/>
      <c r="I18" s="89">
        <v>0</v>
      </c>
      <c r="J18" s="89"/>
      <c r="K18" s="89">
        <v>0</v>
      </c>
      <c r="L18" s="90"/>
      <c r="M18" s="89">
        <v>-300283561</v>
      </c>
      <c r="N18" s="90"/>
      <c r="O18" s="89">
        <v>0</v>
      </c>
      <c r="P18" s="89"/>
      <c r="Q18" s="89">
        <v>0</v>
      </c>
      <c r="R18" s="89"/>
      <c r="S18" s="89">
        <v>0</v>
      </c>
      <c r="T18" s="90"/>
      <c r="U18" s="96">
        <f>SUM(O18:S18)</f>
        <v>0</v>
      </c>
      <c r="V18" s="96"/>
      <c r="W18" s="96">
        <f>SUM(C18:M18,U18)</f>
        <v>-300283561</v>
      </c>
      <c r="X18" s="96"/>
      <c r="Y18" s="96">
        <v>0</v>
      </c>
      <c r="Z18" s="90"/>
      <c r="AA18" s="96">
        <f t="shared" ref="AA18" si="0">SUM(W18:Y18)</f>
        <v>-300283561</v>
      </c>
    </row>
    <row r="19" spans="1:27" ht="21.95" customHeight="1">
      <c r="A19" s="86" t="s">
        <v>177</v>
      </c>
      <c r="C19" s="89">
        <v>0</v>
      </c>
      <c r="D19" s="89"/>
      <c r="E19" s="89">
        <v>0</v>
      </c>
      <c r="F19" s="89"/>
      <c r="G19" s="89">
        <v>0</v>
      </c>
      <c r="H19" s="89"/>
      <c r="I19" s="89">
        <v>5381315</v>
      </c>
      <c r="J19" s="89"/>
      <c r="K19" s="89">
        <v>0</v>
      </c>
      <c r="L19" s="90"/>
      <c r="M19" s="90">
        <v>0</v>
      </c>
      <c r="N19" s="90"/>
      <c r="O19" s="89">
        <v>0</v>
      </c>
      <c r="P19" s="89"/>
      <c r="Q19" s="89">
        <v>0</v>
      </c>
      <c r="R19" s="89"/>
      <c r="S19" s="89">
        <v>0</v>
      </c>
      <c r="T19" s="90"/>
      <c r="U19" s="96">
        <f>SUM(O19:S19)</f>
        <v>0</v>
      </c>
      <c r="V19" s="96"/>
      <c r="W19" s="96">
        <f>SUM(C19:M19,U19)</f>
        <v>5381315</v>
      </c>
      <c r="X19" s="96"/>
      <c r="Y19" s="96">
        <v>0</v>
      </c>
      <c r="Z19" s="90"/>
      <c r="AA19" s="96">
        <f>SUM(W19:Y19)</f>
        <v>5381315</v>
      </c>
    </row>
    <row r="20" spans="1:27" ht="21.95" customHeight="1">
      <c r="A20" s="86" t="s">
        <v>178</v>
      </c>
      <c r="C20" s="89">
        <v>0</v>
      </c>
      <c r="D20" s="89"/>
      <c r="E20" s="89">
        <v>0</v>
      </c>
      <c r="F20" s="89"/>
      <c r="G20" s="89">
        <v>0</v>
      </c>
      <c r="H20" s="89"/>
      <c r="I20" s="89">
        <v>0</v>
      </c>
      <c r="J20" s="89"/>
      <c r="K20" s="89">
        <v>0</v>
      </c>
      <c r="L20" s="90"/>
      <c r="M20" s="90">
        <v>0</v>
      </c>
      <c r="N20" s="90"/>
      <c r="O20" s="89">
        <v>0</v>
      </c>
      <c r="P20" s="89"/>
      <c r="Q20" s="89">
        <v>0</v>
      </c>
      <c r="R20" s="89"/>
      <c r="S20" s="89">
        <v>0</v>
      </c>
      <c r="T20" s="90"/>
      <c r="U20" s="96">
        <f>SUM(O20:S20)</f>
        <v>0</v>
      </c>
      <c r="V20" s="96"/>
      <c r="W20" s="96">
        <f>SUM(C20:M20,U20)</f>
        <v>0</v>
      </c>
      <c r="X20" s="96"/>
      <c r="Y20" s="96">
        <v>-175</v>
      </c>
      <c r="Z20" s="90"/>
      <c r="AA20" s="96">
        <f>SUM(W20:Y20)</f>
        <v>-175</v>
      </c>
    </row>
    <row r="21" spans="1:27" ht="21.95" customHeight="1">
      <c r="A21" s="86" t="s">
        <v>318</v>
      </c>
      <c r="C21" s="89">
        <v>0</v>
      </c>
      <c r="D21" s="89"/>
      <c r="E21" s="89">
        <v>0</v>
      </c>
      <c r="F21" s="89"/>
      <c r="G21" s="89">
        <v>0</v>
      </c>
      <c r="H21" s="89"/>
      <c r="I21" s="89">
        <v>0</v>
      </c>
      <c r="J21" s="89"/>
      <c r="K21" s="89">
        <v>0</v>
      </c>
      <c r="L21" s="90"/>
      <c r="M21" s="89">
        <v>0</v>
      </c>
      <c r="N21" s="90"/>
      <c r="O21" s="89">
        <v>0</v>
      </c>
      <c r="P21" s="89"/>
      <c r="Q21" s="89">
        <v>18811690</v>
      </c>
      <c r="R21" s="89"/>
      <c r="S21" s="89">
        <v>0</v>
      </c>
      <c r="T21" s="90"/>
      <c r="U21" s="96">
        <f>SUM(O21:S21)</f>
        <v>18811690</v>
      </c>
      <c r="V21" s="96"/>
      <c r="W21" s="96">
        <f>SUM(C21:M21,U21)</f>
        <v>18811690</v>
      </c>
      <c r="X21" s="96"/>
      <c r="Y21" s="96">
        <v>0</v>
      </c>
      <c r="Z21" s="90"/>
      <c r="AA21" s="96">
        <f>SUM(W21:Y21)</f>
        <v>18811690</v>
      </c>
    </row>
    <row r="22" spans="1:27" ht="21.95" customHeight="1">
      <c r="A22" s="86" t="s">
        <v>179</v>
      </c>
      <c r="C22" s="89"/>
      <c r="D22" s="89"/>
      <c r="E22" s="89"/>
      <c r="F22" s="89"/>
      <c r="G22" s="89"/>
      <c r="H22" s="89"/>
      <c r="I22" s="89"/>
      <c r="J22" s="89"/>
      <c r="K22" s="89"/>
      <c r="L22" s="90"/>
      <c r="M22" s="89"/>
      <c r="N22" s="90"/>
      <c r="O22" s="89"/>
      <c r="P22" s="89"/>
      <c r="Q22" s="89"/>
      <c r="R22" s="89"/>
      <c r="S22" s="89"/>
      <c r="T22" s="90"/>
      <c r="U22" s="96"/>
      <c r="V22" s="96"/>
      <c r="W22" s="96"/>
      <c r="X22" s="96"/>
      <c r="Y22" s="96"/>
      <c r="Z22" s="90"/>
      <c r="AA22" s="96"/>
    </row>
    <row r="23" spans="1:27" ht="21.95" customHeight="1">
      <c r="A23" s="86" t="s">
        <v>180</v>
      </c>
      <c r="C23" s="89">
        <v>0</v>
      </c>
      <c r="D23" s="89"/>
      <c r="E23" s="89">
        <v>0</v>
      </c>
      <c r="F23" s="89"/>
      <c r="G23" s="89">
        <v>0</v>
      </c>
      <c r="H23" s="89"/>
      <c r="I23" s="89">
        <v>0</v>
      </c>
      <c r="J23" s="89"/>
      <c r="K23" s="89">
        <v>0</v>
      </c>
      <c r="L23" s="90"/>
      <c r="M23" s="89">
        <v>-211595735</v>
      </c>
      <c r="N23" s="90"/>
      <c r="O23" s="89">
        <v>0</v>
      </c>
      <c r="P23" s="89"/>
      <c r="Q23" s="89">
        <v>0</v>
      </c>
      <c r="R23" s="89"/>
      <c r="S23" s="89">
        <v>0</v>
      </c>
      <c r="T23" s="90"/>
      <c r="U23" s="96">
        <f t="shared" ref="U23" si="1">SUM(O23:S23)</f>
        <v>0</v>
      </c>
      <c r="V23" s="96"/>
      <c r="W23" s="96">
        <f t="shared" ref="W23" si="2">SUM(C23:M23,U23)</f>
        <v>-211595735</v>
      </c>
      <c r="X23" s="96"/>
      <c r="Y23" s="96">
        <v>0</v>
      </c>
      <c r="Z23" s="90"/>
      <c r="AA23" s="96">
        <f t="shared" ref="AA23" si="3">SUM(W23:Y23)</f>
        <v>-211595735</v>
      </c>
    </row>
    <row r="24" spans="1:27" ht="21.95" customHeight="1" thickBot="1">
      <c r="A24" s="83" t="s">
        <v>181</v>
      </c>
      <c r="C24" s="99">
        <f>SUM(C14,C17:C23)</f>
        <v>416625516</v>
      </c>
      <c r="D24" s="90"/>
      <c r="E24" s="99">
        <f>SUM(E14,E17:E23)</f>
        <v>6300705827</v>
      </c>
      <c r="F24" s="90"/>
      <c r="G24" s="99">
        <f>SUM(G14,G17:G23)</f>
        <v>3000000000</v>
      </c>
      <c r="H24" s="90"/>
      <c r="I24" s="99">
        <f>SUM(I14,I17:I23)</f>
        <v>34880848</v>
      </c>
      <c r="J24" s="90"/>
      <c r="K24" s="99">
        <f>SUM(K14,K17:K23)</f>
        <v>52078120</v>
      </c>
      <c r="L24" s="90"/>
      <c r="M24" s="99">
        <f>SUM(M14,M17:M23)</f>
        <v>1794643566</v>
      </c>
      <c r="N24" s="90"/>
      <c r="O24" s="99">
        <f>SUM(O14,O17:O23)</f>
        <v>-361786</v>
      </c>
      <c r="P24" s="90"/>
      <c r="Q24" s="99">
        <f>SUM(Q14,Q17:Q23)</f>
        <v>-13270700</v>
      </c>
      <c r="R24" s="90"/>
      <c r="S24" s="99">
        <f>SUM(S14,S17:S23)</f>
        <v>-19245339</v>
      </c>
      <c r="T24" s="90"/>
      <c r="U24" s="99">
        <f>SUM(U14,U17:U23)</f>
        <v>-32877825</v>
      </c>
      <c r="V24" s="90"/>
      <c r="W24" s="99">
        <f>SUM(W14,W17:W23)</f>
        <v>11566056052</v>
      </c>
      <c r="X24" s="90"/>
      <c r="Y24" s="99">
        <f>SUM(Y14,Y17:Y23)</f>
        <v>459087768</v>
      </c>
      <c r="Z24" s="90"/>
      <c r="AA24" s="99">
        <f>SUM(AA14,AA17:AA23)</f>
        <v>12025143820</v>
      </c>
    </row>
    <row r="25" spans="1:27" ht="21.95" customHeight="1" thickTop="1">
      <c r="A25" s="83"/>
    </row>
    <row r="26" spans="1:27" ht="21.95" customHeight="1">
      <c r="A26" s="83" t="s">
        <v>292</v>
      </c>
      <c r="C26" s="89">
        <v>416625516</v>
      </c>
      <c r="D26" s="89"/>
      <c r="E26" s="89">
        <v>6300705827</v>
      </c>
      <c r="F26" s="89"/>
      <c r="G26" s="89">
        <v>3000000000</v>
      </c>
      <c r="H26" s="89"/>
      <c r="I26" s="89">
        <v>34880848</v>
      </c>
      <c r="J26" s="89"/>
      <c r="K26" s="89">
        <v>52078120</v>
      </c>
      <c r="L26" s="89"/>
      <c r="M26" s="89">
        <v>1500928700</v>
      </c>
      <c r="N26" s="89"/>
      <c r="O26" s="89">
        <v>-361786</v>
      </c>
      <c r="P26" s="89"/>
      <c r="Q26" s="89">
        <v>-13270700</v>
      </c>
      <c r="R26" s="89"/>
      <c r="S26" s="89">
        <v>-19245339</v>
      </c>
      <c r="T26" s="89"/>
      <c r="U26" s="89">
        <f>SUM(O26:S26)</f>
        <v>-32877825</v>
      </c>
      <c r="V26" s="89"/>
      <c r="W26" s="89">
        <f>SUM(C26:M26,U26)</f>
        <v>11272341186</v>
      </c>
      <c r="X26" s="89"/>
      <c r="Y26" s="89">
        <v>459087768</v>
      </c>
      <c r="Z26" s="89"/>
      <c r="AA26" s="89">
        <f>SUM(W26:Y26)</f>
        <v>11731428954</v>
      </c>
    </row>
    <row r="27" spans="1:27" ht="21.95" customHeight="1">
      <c r="A27" s="86" t="s">
        <v>290</v>
      </c>
      <c r="C27" s="95">
        <v>0</v>
      </c>
      <c r="D27" s="89"/>
      <c r="E27" s="95">
        <v>0</v>
      </c>
      <c r="F27" s="89"/>
      <c r="G27" s="95">
        <v>0</v>
      </c>
      <c r="H27" s="89"/>
      <c r="I27" s="95">
        <v>0</v>
      </c>
      <c r="J27" s="89"/>
      <c r="K27" s="95">
        <v>0</v>
      </c>
      <c r="L27" s="89"/>
      <c r="M27" s="95">
        <v>293714866</v>
      </c>
      <c r="N27" s="89"/>
      <c r="O27" s="95">
        <v>0</v>
      </c>
      <c r="P27" s="89"/>
      <c r="Q27" s="95">
        <v>0</v>
      </c>
      <c r="R27" s="89"/>
      <c r="S27" s="95">
        <v>0</v>
      </c>
      <c r="T27" s="89"/>
      <c r="U27" s="95">
        <f>SUM(O27:S27)</f>
        <v>0</v>
      </c>
      <c r="V27" s="89"/>
      <c r="W27" s="95">
        <f>SUM(C27:M27,U27)</f>
        <v>293714866</v>
      </c>
      <c r="X27" s="89"/>
      <c r="Y27" s="95">
        <v>0</v>
      </c>
      <c r="Z27" s="89"/>
      <c r="AA27" s="95">
        <f>SUM(W27:Y27)</f>
        <v>293714866</v>
      </c>
    </row>
    <row r="28" spans="1:27" ht="21.95" customHeight="1">
      <c r="A28" s="83" t="s">
        <v>182</v>
      </c>
      <c r="C28" s="96">
        <f>SUM(C26:C27)</f>
        <v>416625516</v>
      </c>
      <c r="D28" s="96"/>
      <c r="E28" s="96">
        <f>SUM(E26:E27)</f>
        <v>6300705827</v>
      </c>
      <c r="F28" s="96"/>
      <c r="G28" s="96">
        <f>SUM(G26:G27)</f>
        <v>3000000000</v>
      </c>
      <c r="H28" s="96"/>
      <c r="I28" s="96">
        <f>SUM(I26:I27)</f>
        <v>34880848</v>
      </c>
      <c r="J28" s="96"/>
      <c r="K28" s="96">
        <f>SUM(K26:K27)</f>
        <v>52078120</v>
      </c>
      <c r="L28" s="96"/>
      <c r="M28" s="96">
        <f>SUM(M26:M27)</f>
        <v>1794643566</v>
      </c>
      <c r="N28" s="96"/>
      <c r="O28" s="96">
        <f>SUM(O26:O27)</f>
        <v>-361786</v>
      </c>
      <c r="P28" s="96"/>
      <c r="Q28" s="96">
        <f>SUM(Q26:Q27)</f>
        <v>-13270700</v>
      </c>
      <c r="R28" s="96"/>
      <c r="S28" s="96">
        <f>SUM(S26:S27)</f>
        <v>-19245339</v>
      </c>
      <c r="T28" s="96"/>
      <c r="U28" s="96">
        <f>SUM(U26:U27)</f>
        <v>-32877825</v>
      </c>
      <c r="V28" s="96"/>
      <c r="W28" s="96">
        <f>SUM(W26:W27)</f>
        <v>11566056052</v>
      </c>
      <c r="X28" s="96"/>
      <c r="Y28" s="96">
        <f>SUM(Y26:Y27)</f>
        <v>459087768</v>
      </c>
      <c r="Z28" s="96"/>
      <c r="AA28" s="96">
        <f>SUM(AA26:AA27)</f>
        <v>12025143820</v>
      </c>
    </row>
    <row r="29" spans="1:27" ht="21.95" customHeight="1">
      <c r="A29" s="86" t="s">
        <v>183</v>
      </c>
      <c r="C29" s="89">
        <v>0</v>
      </c>
      <c r="D29" s="96"/>
      <c r="E29" s="89">
        <v>0</v>
      </c>
      <c r="F29" s="96"/>
      <c r="G29" s="89">
        <v>0</v>
      </c>
      <c r="H29" s="89"/>
      <c r="I29" s="89">
        <v>0</v>
      </c>
      <c r="J29" s="96"/>
      <c r="K29" s="89">
        <v>0</v>
      </c>
      <c r="L29" s="90"/>
      <c r="M29" s="90">
        <f>SUM(PL!E55)</f>
        <v>55665083</v>
      </c>
      <c r="N29" s="90"/>
      <c r="O29" s="89">
        <v>0</v>
      </c>
      <c r="P29" s="89"/>
      <c r="Q29" s="89">
        <v>0</v>
      </c>
      <c r="R29" s="89"/>
      <c r="S29" s="89">
        <v>0</v>
      </c>
      <c r="T29" s="96"/>
      <c r="U29" s="96">
        <f>SUM(O29:S29)</f>
        <v>0</v>
      </c>
      <c r="V29" s="96"/>
      <c r="W29" s="96">
        <f>SUM(C29:M29,U29)</f>
        <v>55665083</v>
      </c>
      <c r="X29" s="96"/>
      <c r="Y29" s="96">
        <f>SUM(PL!E56)</f>
        <v>3582167</v>
      </c>
      <c r="Z29" s="96"/>
      <c r="AA29" s="96">
        <f t="shared" ref="AA29:AA30" si="4">SUM(W29:Y29)</f>
        <v>59247250</v>
      </c>
    </row>
    <row r="30" spans="1:27" ht="21.95" customHeight="1">
      <c r="A30" s="86" t="s">
        <v>123</v>
      </c>
      <c r="C30" s="89">
        <v>0</v>
      </c>
      <c r="D30" s="96"/>
      <c r="E30" s="89">
        <v>0</v>
      </c>
      <c r="F30" s="96"/>
      <c r="G30" s="89">
        <v>0</v>
      </c>
      <c r="H30" s="89"/>
      <c r="I30" s="89">
        <v>0</v>
      </c>
      <c r="J30" s="96"/>
      <c r="K30" s="89">
        <v>0</v>
      </c>
      <c r="L30" s="90"/>
      <c r="M30" s="90">
        <f>SUM(PL!E49)</f>
        <v>0</v>
      </c>
      <c r="N30" s="90"/>
      <c r="O30" s="89">
        <v>0</v>
      </c>
      <c r="P30" s="89"/>
      <c r="Q30" s="89">
        <v>0</v>
      </c>
      <c r="R30" s="89"/>
      <c r="S30" s="89">
        <f>SUM(PL!E48)</f>
        <v>-11459009</v>
      </c>
      <c r="T30" s="96"/>
      <c r="U30" s="96">
        <f>SUM(O30:S30)</f>
        <v>-11459009</v>
      </c>
      <c r="V30" s="96"/>
      <c r="W30" s="97">
        <f>SUM(C30:M30,U30)</f>
        <v>-11459009</v>
      </c>
      <c r="X30" s="96"/>
      <c r="Y30" s="97">
        <v>0</v>
      </c>
      <c r="Z30" s="96"/>
      <c r="AA30" s="97">
        <f t="shared" si="4"/>
        <v>-11459009</v>
      </c>
    </row>
    <row r="31" spans="1:27" ht="21.95" customHeight="1">
      <c r="A31" s="86" t="s">
        <v>124</v>
      </c>
      <c r="C31" s="98">
        <f>SUM(C29:C30)</f>
        <v>0</v>
      </c>
      <c r="D31" s="89"/>
      <c r="E31" s="98">
        <f>SUM(E29:E30)</f>
        <v>0</v>
      </c>
      <c r="F31" s="89"/>
      <c r="G31" s="98">
        <f>SUM(G29:G30)</f>
        <v>0</v>
      </c>
      <c r="H31" s="89"/>
      <c r="I31" s="98">
        <f>SUM(I29:I30)</f>
        <v>0</v>
      </c>
      <c r="J31" s="89"/>
      <c r="K31" s="98">
        <f>SUM(K29:K30)</f>
        <v>0</v>
      </c>
      <c r="L31" s="90"/>
      <c r="M31" s="98">
        <f>SUM(M29:M30)</f>
        <v>55665083</v>
      </c>
      <c r="N31" s="90"/>
      <c r="O31" s="98">
        <f>SUM(O29:O30)</f>
        <v>0</v>
      </c>
      <c r="P31" s="89"/>
      <c r="Q31" s="98">
        <f>SUM(Q29:Q30)</f>
        <v>0</v>
      </c>
      <c r="R31" s="89"/>
      <c r="S31" s="98">
        <f>SUM(S29:S30)</f>
        <v>-11459009</v>
      </c>
      <c r="T31" s="90"/>
      <c r="U31" s="98">
        <f>SUM(U29:U30)</f>
        <v>-11459009</v>
      </c>
      <c r="V31" s="89"/>
      <c r="W31" s="98">
        <f>SUM(W29:W30)</f>
        <v>44206074</v>
      </c>
      <c r="X31" s="89"/>
      <c r="Y31" s="98">
        <f>SUM(Y29:Y30)</f>
        <v>3582167</v>
      </c>
      <c r="Z31" s="90"/>
      <c r="AA31" s="98">
        <f>SUM(AA29:AA30)</f>
        <v>47788241</v>
      </c>
    </row>
    <row r="32" spans="1:27" ht="21.95" customHeight="1">
      <c r="A32" s="86" t="s">
        <v>176</v>
      </c>
      <c r="C32" s="89">
        <v>0</v>
      </c>
      <c r="D32" s="89"/>
      <c r="E32" s="89">
        <v>0</v>
      </c>
      <c r="F32" s="89"/>
      <c r="G32" s="89">
        <v>0</v>
      </c>
      <c r="H32" s="89"/>
      <c r="I32" s="89">
        <v>0</v>
      </c>
      <c r="J32" s="89"/>
      <c r="K32" s="89">
        <v>0</v>
      </c>
      <c r="L32" s="90"/>
      <c r="M32" s="90">
        <v>-280637534</v>
      </c>
      <c r="N32" s="90"/>
      <c r="O32" s="89">
        <v>0</v>
      </c>
      <c r="P32" s="89"/>
      <c r="Q32" s="89">
        <v>0</v>
      </c>
      <c r="R32" s="89"/>
      <c r="S32" s="89">
        <v>0</v>
      </c>
      <c r="T32" s="90"/>
      <c r="U32" s="96">
        <f>SUM(O32:S32)</f>
        <v>0</v>
      </c>
      <c r="V32" s="96"/>
      <c r="W32" s="96">
        <f>SUM(C32:M32,U32)</f>
        <v>-280637534</v>
      </c>
      <c r="X32" s="96"/>
      <c r="Y32" s="96">
        <v>0</v>
      </c>
      <c r="Z32" s="90"/>
      <c r="AA32" s="96">
        <f t="shared" ref="AA32:AA33" si="5">SUM(W32:Y32)</f>
        <v>-280637534</v>
      </c>
    </row>
    <row r="33" spans="1:27" ht="21.95" customHeight="1">
      <c r="A33" s="86" t="s">
        <v>177</v>
      </c>
      <c r="C33" s="89">
        <v>0</v>
      </c>
      <c r="D33" s="89"/>
      <c r="E33" s="89">
        <v>0</v>
      </c>
      <c r="F33" s="89"/>
      <c r="G33" s="89">
        <v>0</v>
      </c>
      <c r="H33" s="89"/>
      <c r="I33" s="89">
        <v>1136090</v>
      </c>
      <c r="J33" s="89"/>
      <c r="K33" s="89">
        <v>0</v>
      </c>
      <c r="L33" s="90"/>
      <c r="M33" s="90">
        <v>0</v>
      </c>
      <c r="N33" s="90"/>
      <c r="O33" s="89">
        <v>0</v>
      </c>
      <c r="P33" s="89"/>
      <c r="Q33" s="89">
        <v>0</v>
      </c>
      <c r="R33" s="89"/>
      <c r="S33" s="89">
        <v>0</v>
      </c>
      <c r="T33" s="90"/>
      <c r="U33" s="96">
        <f>SUM(O33:S33)</f>
        <v>0</v>
      </c>
      <c r="V33" s="96"/>
      <c r="W33" s="96">
        <f>SUM(C33:M33,U33)</f>
        <v>1136090</v>
      </c>
      <c r="X33" s="96"/>
      <c r="Y33" s="96">
        <v>0</v>
      </c>
      <c r="Z33" s="90"/>
      <c r="AA33" s="96">
        <f t="shared" si="5"/>
        <v>1136090</v>
      </c>
    </row>
    <row r="34" spans="1:27" ht="21.95" customHeight="1">
      <c r="A34" s="86" t="s">
        <v>184</v>
      </c>
      <c r="C34" s="89">
        <v>0</v>
      </c>
      <c r="D34" s="89"/>
      <c r="E34" s="89">
        <v>0</v>
      </c>
      <c r="F34" s="89"/>
      <c r="G34" s="89">
        <v>0</v>
      </c>
      <c r="H34" s="89"/>
      <c r="I34" s="89">
        <v>0</v>
      </c>
      <c r="J34" s="89"/>
      <c r="K34" s="89">
        <v>0</v>
      </c>
      <c r="L34" s="90"/>
      <c r="M34" s="89">
        <v>0</v>
      </c>
      <c r="N34" s="90"/>
      <c r="O34" s="89">
        <v>0</v>
      </c>
      <c r="P34" s="89"/>
      <c r="Q34" s="89">
        <v>0</v>
      </c>
      <c r="R34" s="89"/>
      <c r="S34" s="89">
        <v>0</v>
      </c>
      <c r="T34" s="90"/>
      <c r="U34" s="96">
        <f>SUM(O34:S34)</f>
        <v>0</v>
      </c>
      <c r="V34" s="96"/>
      <c r="W34" s="96">
        <f>SUM(C34:M34,U34)</f>
        <v>0</v>
      </c>
      <c r="X34" s="96"/>
      <c r="Y34" s="96">
        <v>-446</v>
      </c>
      <c r="Z34" s="90"/>
      <c r="AA34" s="96">
        <f>SUM(W34:Y34)</f>
        <v>-446</v>
      </c>
    </row>
    <row r="35" spans="1:27" ht="21.95" customHeight="1" thickBot="1">
      <c r="A35" s="83" t="s">
        <v>185</v>
      </c>
      <c r="C35" s="99">
        <f>SUM(C28,C31:C34)</f>
        <v>416625516</v>
      </c>
      <c r="D35" s="90"/>
      <c r="E35" s="99">
        <f>SUM(E28,E31:E34)</f>
        <v>6300705827</v>
      </c>
      <c r="F35" s="90"/>
      <c r="G35" s="99">
        <f>SUM(G28,G31:G34)</f>
        <v>3000000000</v>
      </c>
      <c r="H35" s="90"/>
      <c r="I35" s="99">
        <f>SUM(I28,I31:I34)</f>
        <v>36016938</v>
      </c>
      <c r="J35" s="90"/>
      <c r="K35" s="99">
        <f>SUM(K28,K31:K34)</f>
        <v>52078120</v>
      </c>
      <c r="L35" s="90"/>
      <c r="M35" s="99">
        <f>SUM(M28,M31:M34)</f>
        <v>1569671115</v>
      </c>
      <c r="N35" s="90"/>
      <c r="O35" s="99">
        <f>SUM(O28,O31:O34)</f>
        <v>-361786</v>
      </c>
      <c r="P35" s="90"/>
      <c r="Q35" s="99">
        <f>SUM(Q28,Q31:Q34)</f>
        <v>-13270700</v>
      </c>
      <c r="R35" s="90"/>
      <c r="S35" s="99">
        <f>SUM(S28,S31:S34)</f>
        <v>-30704348</v>
      </c>
      <c r="T35" s="90"/>
      <c r="U35" s="99">
        <f>SUM(U28,U31:U34)</f>
        <v>-44336834</v>
      </c>
      <c r="V35" s="90"/>
      <c r="W35" s="99">
        <f>SUM(W28,W31:W34)</f>
        <v>11330760682</v>
      </c>
      <c r="X35" s="90"/>
      <c r="Y35" s="99">
        <f>SUM(Y28,Y31:Y34)</f>
        <v>462669489</v>
      </c>
      <c r="Z35" s="90"/>
      <c r="AA35" s="99">
        <f>SUM(AA28,AA31:AA34)</f>
        <v>11793430171</v>
      </c>
    </row>
    <row r="36" spans="1:27" ht="21.95" customHeight="1" thickTop="1">
      <c r="C36" s="90">
        <f>C28-BS!G97</f>
        <v>0</v>
      </c>
      <c r="D36" s="90"/>
      <c r="E36" s="90">
        <f>E28-BS!G98</f>
        <v>0</v>
      </c>
      <c r="F36" s="90"/>
      <c r="G36" s="90">
        <f>G28-BS!G99</f>
        <v>0</v>
      </c>
      <c r="H36" s="90"/>
      <c r="I36" s="90">
        <f>SUM(I24-BS!G100)</f>
        <v>0</v>
      </c>
      <c r="J36" s="90"/>
      <c r="K36" s="90">
        <f>K28-BS!G102</f>
        <v>0</v>
      </c>
      <c r="L36" s="90"/>
      <c r="M36" s="90">
        <f>M28-BS!G103</f>
        <v>0</v>
      </c>
      <c r="N36" s="90"/>
      <c r="O36" s="90"/>
      <c r="P36" s="90"/>
      <c r="Q36" s="90"/>
      <c r="R36" s="90"/>
      <c r="S36" s="90"/>
      <c r="T36" s="90"/>
      <c r="U36" s="90">
        <f>U28-BS!G104</f>
        <v>0</v>
      </c>
      <c r="V36" s="90"/>
      <c r="W36" s="90"/>
      <c r="X36" s="90"/>
      <c r="Y36" s="90">
        <f>SUM(Y28-BS!G106)</f>
        <v>0</v>
      </c>
      <c r="Z36" s="90"/>
      <c r="AA36" s="90">
        <f>AA28-BS!G107</f>
        <v>0</v>
      </c>
    </row>
    <row r="37" spans="1:27" ht="21.95" customHeight="1">
      <c r="C37" s="90">
        <f>C35-BS!E97</f>
        <v>0</v>
      </c>
      <c r="D37" s="90"/>
      <c r="E37" s="90">
        <f>E35-BS!E98</f>
        <v>0</v>
      </c>
      <c r="F37" s="90"/>
      <c r="G37" s="90">
        <f>G35-BS!E99</f>
        <v>0</v>
      </c>
      <c r="H37" s="90"/>
      <c r="I37" s="90">
        <f>SUM(I35-BS!E100)</f>
        <v>0</v>
      </c>
      <c r="J37" s="90"/>
      <c r="K37" s="90">
        <f>K35-BS!E102</f>
        <v>0</v>
      </c>
      <c r="L37" s="90"/>
      <c r="M37" s="90">
        <f>M35-BS!E103</f>
        <v>0</v>
      </c>
      <c r="N37" s="90"/>
      <c r="O37" s="90"/>
      <c r="P37" s="90"/>
      <c r="Q37" s="90"/>
      <c r="R37" s="90"/>
      <c r="S37" s="90"/>
      <c r="T37" s="90"/>
      <c r="U37" s="90">
        <f>U35-BS!E104</f>
        <v>0</v>
      </c>
      <c r="V37" s="90"/>
      <c r="W37" s="90"/>
      <c r="X37" s="90"/>
      <c r="Y37" s="90">
        <f>SUM(Y35-BS!E106)</f>
        <v>0</v>
      </c>
      <c r="Z37" s="90"/>
      <c r="AA37" s="90">
        <f>AA35-BS!E107</f>
        <v>0</v>
      </c>
    </row>
    <row r="38" spans="1:27" ht="21.95" customHeight="1">
      <c r="A38" s="61" t="s">
        <v>42</v>
      </c>
    </row>
  </sheetData>
  <mergeCells count="4">
    <mergeCell ref="K9:M9"/>
    <mergeCell ref="C5:AA5"/>
    <mergeCell ref="O6:U6"/>
    <mergeCell ref="O7:Q7"/>
  </mergeCells>
  <phoneticPr fontId="0" type="noConversion"/>
  <printOptions horizontalCentered="1"/>
  <pageMargins left="0.196850393700787" right="0.196850393700787" top="0.74803149606299202" bottom="0.39370078740157499" header="0.196850393700787" footer="0.196850393700787"/>
  <pageSetup paperSize="9" scale="4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4"/>
  <sheetViews>
    <sheetView showGridLines="0" view="pageBreakPreview" topLeftCell="A4" zoomScale="60" zoomScaleNormal="85" workbookViewId="0">
      <selection activeCell="A31" sqref="A31:XFD32"/>
    </sheetView>
  </sheetViews>
  <sheetFormatPr defaultColWidth="15.140625" defaultRowHeight="21.95" customHeight="1"/>
  <cols>
    <col min="1" max="1" width="64.7109375" style="73" customWidth="1"/>
    <col min="2" max="2" width="2" style="73" customWidth="1"/>
    <col min="3" max="3" width="18.7109375" style="73" customWidth="1"/>
    <col min="4" max="4" width="1.5703125" style="73" customWidth="1"/>
    <col min="5" max="5" width="18.7109375" style="73" customWidth="1"/>
    <col min="6" max="6" width="1.5703125" style="73" customWidth="1"/>
    <col min="7" max="7" width="21" style="73" customWidth="1"/>
    <col min="8" max="8" width="1.7109375" style="73" customWidth="1"/>
    <col min="9" max="9" width="18.7109375" style="73" customWidth="1"/>
    <col min="10" max="10" width="1.5703125" style="73" customWidth="1"/>
    <col min="11" max="11" width="18.7109375" style="73" customWidth="1"/>
    <col min="12" max="12" width="1.5703125" style="73" customWidth="1"/>
    <col min="13" max="13" width="18.7109375" style="43" customWidth="1"/>
    <col min="14" max="14" width="1.5703125" style="43" customWidth="1"/>
    <col min="15" max="15" width="18.7109375" style="43" customWidth="1"/>
    <col min="16" max="16" width="1.28515625" style="73" customWidth="1"/>
    <col min="17" max="16384" width="15.140625" style="73"/>
  </cols>
  <sheetData>
    <row r="1" spans="1:16" s="61" customFormat="1" ht="21.95" customHeight="1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  <c r="P1" s="59"/>
    </row>
    <row r="2" spans="1:16" s="61" customFormat="1" ht="21.95" customHeight="1">
      <c r="A2" s="62" t="s">
        <v>186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s="61" customFormat="1" ht="21.95" customHeight="1">
      <c r="A3" s="62" t="s">
        <v>88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66" customFormat="1" ht="21.9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  <c r="N4" s="63"/>
      <c r="O4" s="65" t="s">
        <v>3</v>
      </c>
    </row>
    <row r="5" spans="1:16" s="70" customFormat="1" ht="21.95" customHeight="1">
      <c r="A5" s="67"/>
      <c r="B5" s="67"/>
      <c r="C5" s="68" t="s">
        <v>5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8"/>
      <c r="O5" s="69"/>
    </row>
    <row r="6" spans="1:16" s="66" customFormat="1" ht="21.9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2"/>
      <c r="N6" s="71"/>
      <c r="O6" s="72"/>
    </row>
    <row r="7" spans="1:16" s="66" customFormat="1" ht="21.95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  <c r="N7" s="71"/>
      <c r="O7" s="72"/>
    </row>
    <row r="8" spans="1:16" ht="21.95" customHeight="1">
      <c r="C8" s="74" t="s">
        <v>140</v>
      </c>
      <c r="D8" s="74"/>
      <c r="E8" s="74"/>
      <c r="F8" s="74"/>
      <c r="G8" s="74"/>
      <c r="H8" s="74"/>
      <c r="I8" s="74"/>
      <c r="J8" s="74"/>
      <c r="K8" s="75"/>
      <c r="L8" s="75" t="s">
        <v>77</v>
      </c>
      <c r="M8" s="75"/>
      <c r="N8" s="74"/>
      <c r="O8" s="76"/>
    </row>
    <row r="9" spans="1:16" ht="21.95" customHeight="1">
      <c r="C9" s="63" t="s">
        <v>149</v>
      </c>
      <c r="D9" s="74"/>
      <c r="E9" s="63" t="s">
        <v>150</v>
      </c>
      <c r="F9" s="74"/>
      <c r="G9" s="63" t="s">
        <v>187</v>
      </c>
      <c r="H9" s="63"/>
      <c r="I9" s="77" t="s">
        <v>152</v>
      </c>
      <c r="J9" s="74"/>
      <c r="K9" s="74" t="s">
        <v>153</v>
      </c>
      <c r="L9" s="74"/>
      <c r="M9" s="74"/>
      <c r="N9" s="74"/>
      <c r="O9" s="78" t="s">
        <v>188</v>
      </c>
    </row>
    <row r="10" spans="1:16" ht="21.95" customHeight="1">
      <c r="C10" s="75" t="s">
        <v>161</v>
      </c>
      <c r="D10" s="74"/>
      <c r="E10" s="75" t="s">
        <v>162</v>
      </c>
      <c r="F10" s="74"/>
      <c r="G10" s="75" t="s">
        <v>163</v>
      </c>
      <c r="H10" s="74"/>
      <c r="I10" s="79" t="s">
        <v>164</v>
      </c>
      <c r="J10" s="74"/>
      <c r="K10" s="75" t="s">
        <v>165</v>
      </c>
      <c r="L10" s="74"/>
      <c r="M10" s="80" t="s">
        <v>166</v>
      </c>
      <c r="N10" s="81"/>
      <c r="O10" s="82" t="s">
        <v>170</v>
      </c>
    </row>
    <row r="11" spans="1:16" ht="21.95" customHeight="1">
      <c r="A11" s="83" t="s">
        <v>291</v>
      </c>
      <c r="B11" s="84"/>
      <c r="C11" s="42">
        <v>416625516</v>
      </c>
      <c r="D11" s="42"/>
      <c r="E11" s="42">
        <v>6300705827</v>
      </c>
      <c r="F11" s="42"/>
      <c r="G11" s="42">
        <v>3000000000</v>
      </c>
      <c r="H11" s="42"/>
      <c r="I11" s="42">
        <v>29499533</v>
      </c>
      <c r="J11" s="42"/>
      <c r="K11" s="42">
        <v>52078120</v>
      </c>
      <c r="L11" s="42"/>
      <c r="M11" s="42">
        <v>2871874839</v>
      </c>
      <c r="N11" s="42"/>
      <c r="O11" s="42">
        <f>SUM(C11:M11)</f>
        <v>12670783835</v>
      </c>
    </row>
    <row r="12" spans="1:16" ht="21.95" customHeight="1">
      <c r="A12" s="85" t="s">
        <v>290</v>
      </c>
      <c r="B12" s="84"/>
      <c r="C12" s="54">
        <v>0</v>
      </c>
      <c r="D12" s="42"/>
      <c r="E12" s="54">
        <v>0</v>
      </c>
      <c r="F12" s="42"/>
      <c r="G12" s="54">
        <v>0</v>
      </c>
      <c r="H12" s="42"/>
      <c r="I12" s="54">
        <v>0</v>
      </c>
      <c r="J12" s="42"/>
      <c r="K12" s="54">
        <v>0</v>
      </c>
      <c r="L12" s="42"/>
      <c r="M12" s="54">
        <v>29073928</v>
      </c>
      <c r="N12" s="42"/>
      <c r="O12" s="54">
        <f>SUM(C12:M12)</f>
        <v>29073928</v>
      </c>
    </row>
    <row r="13" spans="1:16" ht="21.95" customHeight="1">
      <c r="A13" s="83" t="s">
        <v>174</v>
      </c>
      <c r="B13" s="84"/>
      <c r="C13" s="42">
        <f>SUM(C11:C12)</f>
        <v>416625516</v>
      </c>
      <c r="D13" s="42"/>
      <c r="E13" s="42">
        <f>SUM(E11:E12)</f>
        <v>6300705827</v>
      </c>
      <c r="F13" s="42"/>
      <c r="G13" s="42">
        <f>SUM(G11:G12)</f>
        <v>3000000000</v>
      </c>
      <c r="H13" s="42"/>
      <c r="I13" s="42">
        <f>SUM(I11:I12)</f>
        <v>29499533</v>
      </c>
      <c r="J13" s="42"/>
      <c r="K13" s="42">
        <f>SUM(K11:K12)</f>
        <v>52078120</v>
      </c>
      <c r="L13" s="42"/>
      <c r="M13" s="42">
        <f>SUM(M11:M12)</f>
        <v>2900948767</v>
      </c>
      <c r="N13" s="42"/>
      <c r="O13" s="42">
        <f>SUM(O11:O12)</f>
        <v>12699857763</v>
      </c>
    </row>
    <row r="14" spans="1:16" ht="21.95" customHeight="1">
      <c r="A14" s="86" t="s">
        <v>293</v>
      </c>
      <c r="B14" s="84"/>
      <c r="C14" s="50">
        <v>0</v>
      </c>
      <c r="D14" s="42"/>
      <c r="E14" s="50">
        <v>0</v>
      </c>
      <c r="F14" s="42"/>
      <c r="G14" s="50">
        <v>0</v>
      </c>
      <c r="H14" s="50"/>
      <c r="I14" s="50">
        <v>0</v>
      </c>
      <c r="J14" s="42"/>
      <c r="K14" s="50">
        <v>0</v>
      </c>
      <c r="L14" s="42"/>
      <c r="M14" s="42">
        <f>SUM(PL!K33)</f>
        <v>-356113400</v>
      </c>
      <c r="N14" s="42"/>
      <c r="O14" s="42">
        <f>SUM(C14:M14)</f>
        <v>-356113400</v>
      </c>
    </row>
    <row r="15" spans="1:16" ht="21.95" customHeight="1">
      <c r="A15" s="86" t="s">
        <v>123</v>
      </c>
      <c r="B15" s="84"/>
      <c r="C15" s="50">
        <v>0</v>
      </c>
      <c r="D15" s="42"/>
      <c r="E15" s="50">
        <v>0</v>
      </c>
      <c r="F15" s="42"/>
      <c r="G15" s="50">
        <v>0</v>
      </c>
      <c r="H15" s="50"/>
      <c r="I15" s="50">
        <v>0</v>
      </c>
      <c r="J15" s="42"/>
      <c r="K15" s="50">
        <v>0</v>
      </c>
      <c r="L15" s="42"/>
      <c r="M15" s="42">
        <v>-5200471</v>
      </c>
      <c r="N15" s="42"/>
      <c r="O15" s="42">
        <f>SUM(C15:M15)</f>
        <v>-5200471</v>
      </c>
    </row>
    <row r="16" spans="1:16" ht="21.95" customHeight="1">
      <c r="A16" s="86" t="s">
        <v>175</v>
      </c>
      <c r="B16" s="87"/>
      <c r="C16" s="88">
        <f>SUM(C14:C15)</f>
        <v>0</v>
      </c>
      <c r="D16" s="42"/>
      <c r="E16" s="88">
        <f>SUM(E14:E15)</f>
        <v>0</v>
      </c>
      <c r="F16" s="42"/>
      <c r="G16" s="88">
        <f>SUM(G14:G15)</f>
        <v>0</v>
      </c>
      <c r="H16" s="50"/>
      <c r="I16" s="88">
        <f>SUM(I14:I15)</f>
        <v>0</v>
      </c>
      <c r="J16" s="42"/>
      <c r="K16" s="88">
        <f>SUM(K14:K15)</f>
        <v>0</v>
      </c>
      <c r="L16" s="42"/>
      <c r="M16" s="88">
        <f>SUM(M14:M15)</f>
        <v>-361313871</v>
      </c>
      <c r="N16" s="42"/>
      <c r="O16" s="88">
        <f>SUM(O14:O15)</f>
        <v>-361313871</v>
      </c>
    </row>
    <row r="17" spans="1:15" ht="21.95" customHeight="1">
      <c r="A17" s="86" t="s">
        <v>176</v>
      </c>
      <c r="B17" s="87"/>
      <c r="C17" s="50">
        <v>0</v>
      </c>
      <c r="D17" s="42"/>
      <c r="E17" s="50">
        <v>0</v>
      </c>
      <c r="F17" s="42"/>
      <c r="G17" s="50">
        <v>0</v>
      </c>
      <c r="H17" s="50"/>
      <c r="I17" s="50">
        <v>0</v>
      </c>
      <c r="J17" s="42"/>
      <c r="K17" s="50">
        <v>0</v>
      </c>
      <c r="L17" s="42"/>
      <c r="M17" s="42">
        <v>-300283561</v>
      </c>
      <c r="N17" s="42"/>
      <c r="O17" s="42">
        <f>SUM(C17:M17)</f>
        <v>-300283561</v>
      </c>
    </row>
    <row r="18" spans="1:15" ht="21.95" customHeight="1">
      <c r="A18" s="86" t="s">
        <v>177</v>
      </c>
      <c r="B18" s="87"/>
      <c r="C18" s="50">
        <v>0</v>
      </c>
      <c r="D18" s="42"/>
      <c r="E18" s="50">
        <v>0</v>
      </c>
      <c r="F18" s="42"/>
      <c r="G18" s="50">
        <v>0</v>
      </c>
      <c r="H18" s="50"/>
      <c r="I18" s="50">
        <v>5381315</v>
      </c>
      <c r="J18" s="42"/>
      <c r="K18" s="50">
        <v>0</v>
      </c>
      <c r="L18" s="42"/>
      <c r="M18" s="42">
        <v>0</v>
      </c>
      <c r="N18" s="42"/>
      <c r="O18" s="42">
        <f t="shared" ref="O18" si="0">SUM(C18:M18)</f>
        <v>5381315</v>
      </c>
    </row>
    <row r="19" spans="1:15" ht="21.95" customHeight="1">
      <c r="A19" s="86" t="s">
        <v>179</v>
      </c>
      <c r="B19" s="87"/>
      <c r="C19" s="50"/>
      <c r="D19" s="42"/>
      <c r="E19" s="50"/>
      <c r="F19" s="42"/>
      <c r="G19" s="50"/>
      <c r="H19" s="50"/>
      <c r="I19" s="50"/>
      <c r="J19" s="42"/>
      <c r="K19" s="50"/>
      <c r="L19" s="42"/>
      <c r="M19" s="42"/>
      <c r="N19" s="42"/>
      <c r="O19" s="42"/>
    </row>
    <row r="20" spans="1:15" ht="21.95" customHeight="1">
      <c r="A20" s="86" t="s">
        <v>180</v>
      </c>
      <c r="B20" s="87"/>
      <c r="C20" s="50">
        <v>0</v>
      </c>
      <c r="D20" s="42"/>
      <c r="E20" s="50">
        <v>0</v>
      </c>
      <c r="F20" s="42"/>
      <c r="G20" s="50">
        <v>0</v>
      </c>
      <c r="H20" s="50"/>
      <c r="I20" s="50">
        <v>0</v>
      </c>
      <c r="J20" s="42"/>
      <c r="K20" s="89">
        <v>0</v>
      </c>
      <c r="L20" s="90"/>
      <c r="M20" s="89">
        <v>-211595735</v>
      </c>
      <c r="N20" s="42"/>
      <c r="O20" s="42">
        <f>SUM(C20:M20)</f>
        <v>-211595735</v>
      </c>
    </row>
    <row r="21" spans="1:15" ht="21.95" customHeight="1" thickBot="1">
      <c r="A21" s="83" t="s">
        <v>181</v>
      </c>
      <c r="B21" s="84"/>
      <c r="C21" s="91">
        <f>SUM(C13,C16:C20)</f>
        <v>416625516</v>
      </c>
      <c r="D21" s="42"/>
      <c r="E21" s="91">
        <f>SUM(E13,E16:E20)</f>
        <v>6300705827</v>
      </c>
      <c r="F21" s="42"/>
      <c r="G21" s="91">
        <f>SUM(G13,G16:G20)</f>
        <v>3000000000</v>
      </c>
      <c r="H21" s="50"/>
      <c r="I21" s="91">
        <f>SUM(I13,I16:I20)</f>
        <v>34880848</v>
      </c>
      <c r="J21" s="42"/>
      <c r="K21" s="91">
        <f>SUM(K13,K16:K20)</f>
        <v>52078120</v>
      </c>
      <c r="L21" s="42"/>
      <c r="M21" s="91">
        <f>SUM(M13,M16:M20)</f>
        <v>2027755600</v>
      </c>
      <c r="N21" s="42"/>
      <c r="O21" s="91">
        <f>SUM(O13,O16:O20)</f>
        <v>11832045911</v>
      </c>
    </row>
    <row r="22" spans="1:15" ht="21.95" customHeight="1" thickTop="1">
      <c r="A22" s="84"/>
      <c r="B22" s="84"/>
      <c r="M22" s="73"/>
      <c r="N22" s="73"/>
      <c r="O22" s="73"/>
    </row>
    <row r="23" spans="1:15" ht="21.95" customHeight="1">
      <c r="A23" s="83" t="s">
        <v>292</v>
      </c>
      <c r="B23" s="84"/>
      <c r="C23" s="42">
        <v>416625516</v>
      </c>
      <c r="D23" s="42"/>
      <c r="E23" s="42">
        <v>6300705827</v>
      </c>
      <c r="F23" s="42"/>
      <c r="G23" s="42">
        <v>3000000000</v>
      </c>
      <c r="H23" s="42"/>
      <c r="I23" s="42">
        <v>34880848</v>
      </c>
      <c r="J23" s="42"/>
      <c r="K23" s="42">
        <v>52078120</v>
      </c>
      <c r="L23" s="42"/>
      <c r="M23" s="42">
        <v>1909253478</v>
      </c>
      <c r="N23" s="42"/>
      <c r="O23" s="42">
        <f>SUM(C23:M23)</f>
        <v>11713543789</v>
      </c>
    </row>
    <row r="24" spans="1:15" ht="21.95" customHeight="1">
      <c r="A24" s="85" t="s">
        <v>290</v>
      </c>
      <c r="B24" s="84"/>
      <c r="C24" s="54">
        <v>0</v>
      </c>
      <c r="D24" s="42"/>
      <c r="E24" s="54">
        <v>0</v>
      </c>
      <c r="F24" s="42"/>
      <c r="G24" s="54">
        <v>0</v>
      </c>
      <c r="H24" s="42"/>
      <c r="I24" s="54">
        <v>0</v>
      </c>
      <c r="J24" s="42"/>
      <c r="K24" s="54">
        <v>0</v>
      </c>
      <c r="L24" s="42"/>
      <c r="M24" s="54">
        <v>118502122</v>
      </c>
      <c r="N24" s="42"/>
      <c r="O24" s="54">
        <f>SUM(C24:M24)</f>
        <v>118502122</v>
      </c>
    </row>
    <row r="25" spans="1:15" ht="21.95" customHeight="1">
      <c r="A25" s="83" t="s">
        <v>182</v>
      </c>
      <c r="B25" s="84"/>
      <c r="C25" s="42">
        <f>SUM(C23:C24)</f>
        <v>416625516</v>
      </c>
      <c r="D25" s="42"/>
      <c r="E25" s="42">
        <f>SUM(E23:E24)</f>
        <v>6300705827</v>
      </c>
      <c r="F25" s="42"/>
      <c r="G25" s="42">
        <f>SUM(G23:G24)</f>
        <v>3000000000</v>
      </c>
      <c r="H25" s="42"/>
      <c r="I25" s="42">
        <f>SUM(I23:I24)</f>
        <v>34880848</v>
      </c>
      <c r="J25" s="42"/>
      <c r="K25" s="42">
        <f>SUM(K23:K24)</f>
        <v>52078120</v>
      </c>
      <c r="L25" s="42"/>
      <c r="M25" s="42">
        <f>SUM(M23:M24)</f>
        <v>2027755600</v>
      </c>
      <c r="N25" s="42"/>
      <c r="O25" s="42">
        <f>SUM(O23:O24)</f>
        <v>11832045911</v>
      </c>
    </row>
    <row r="26" spans="1:15" ht="21.95" customHeight="1">
      <c r="A26" s="86" t="s">
        <v>190</v>
      </c>
      <c r="B26" s="84"/>
      <c r="C26" s="50">
        <v>0</v>
      </c>
      <c r="D26" s="42"/>
      <c r="E26" s="50">
        <v>0</v>
      </c>
      <c r="F26" s="42"/>
      <c r="G26" s="50">
        <v>0</v>
      </c>
      <c r="H26" s="50"/>
      <c r="I26" s="50">
        <v>0</v>
      </c>
      <c r="J26" s="42"/>
      <c r="K26" s="50">
        <v>0</v>
      </c>
      <c r="L26" s="42"/>
      <c r="M26" s="42">
        <f>SUM(PL!I33)</f>
        <v>-945981869</v>
      </c>
      <c r="N26" s="42"/>
      <c r="O26" s="42">
        <f>SUM(C26:M26)</f>
        <v>-945981869</v>
      </c>
    </row>
    <row r="27" spans="1:15" ht="21.95" customHeight="1">
      <c r="A27" s="86" t="s">
        <v>123</v>
      </c>
      <c r="B27" s="84"/>
      <c r="C27" s="50">
        <v>0</v>
      </c>
      <c r="D27" s="42"/>
      <c r="E27" s="50">
        <v>0</v>
      </c>
      <c r="F27" s="42"/>
      <c r="G27" s="50">
        <v>0</v>
      </c>
      <c r="H27" s="50"/>
      <c r="I27" s="50">
        <v>0</v>
      </c>
      <c r="J27" s="42"/>
      <c r="K27" s="50">
        <v>0</v>
      </c>
      <c r="L27" s="42"/>
      <c r="M27" s="42">
        <f>SUM(PL!I49)</f>
        <v>0</v>
      </c>
      <c r="N27" s="42"/>
      <c r="O27" s="42">
        <f>SUM(C27:M27)</f>
        <v>0</v>
      </c>
    </row>
    <row r="28" spans="1:15" ht="21.95" customHeight="1">
      <c r="A28" s="86" t="s">
        <v>124</v>
      </c>
      <c r="B28" s="87"/>
      <c r="C28" s="88">
        <v>0</v>
      </c>
      <c r="D28" s="42"/>
      <c r="E28" s="88">
        <v>0</v>
      </c>
      <c r="F28" s="42"/>
      <c r="G28" s="88">
        <v>0</v>
      </c>
      <c r="H28" s="50"/>
      <c r="I28" s="88">
        <v>0</v>
      </c>
      <c r="J28" s="42"/>
      <c r="K28" s="88">
        <v>0</v>
      </c>
      <c r="L28" s="42"/>
      <c r="M28" s="88">
        <f>SUM(M26:M27)</f>
        <v>-945981869</v>
      </c>
      <c r="N28" s="42"/>
      <c r="O28" s="88">
        <f>SUM(O26:O27)</f>
        <v>-945981869</v>
      </c>
    </row>
    <row r="29" spans="1:15" ht="21.95" customHeight="1">
      <c r="A29" s="86" t="s">
        <v>176</v>
      </c>
      <c r="B29" s="87"/>
      <c r="C29" s="50">
        <v>0</v>
      </c>
      <c r="D29" s="42"/>
      <c r="E29" s="50">
        <v>0</v>
      </c>
      <c r="F29" s="42"/>
      <c r="G29" s="50">
        <v>0</v>
      </c>
      <c r="H29" s="50"/>
      <c r="I29" s="50">
        <v>0</v>
      </c>
      <c r="J29" s="42"/>
      <c r="K29" s="50">
        <v>0</v>
      </c>
      <c r="L29" s="42"/>
      <c r="M29" s="42">
        <v>-280637534</v>
      </c>
      <c r="N29" s="42"/>
      <c r="O29" s="42">
        <f>SUM(C29:M29)</f>
        <v>-280637534</v>
      </c>
    </row>
    <row r="30" spans="1:15" ht="21.95" customHeight="1">
      <c r="A30" s="86" t="s">
        <v>177</v>
      </c>
      <c r="B30" s="87"/>
      <c r="C30" s="50">
        <v>0</v>
      </c>
      <c r="D30" s="42"/>
      <c r="E30" s="50">
        <v>0</v>
      </c>
      <c r="F30" s="42"/>
      <c r="G30" s="50">
        <v>0</v>
      </c>
      <c r="H30" s="50"/>
      <c r="I30" s="50">
        <v>1136090</v>
      </c>
      <c r="J30" s="42"/>
      <c r="K30" s="50">
        <v>0</v>
      </c>
      <c r="L30" s="42"/>
      <c r="M30" s="42">
        <v>0</v>
      </c>
      <c r="N30" s="42"/>
      <c r="O30" s="42">
        <f t="shared" ref="O30" si="1">SUM(C30:M30)</f>
        <v>1136090</v>
      </c>
    </row>
    <row r="31" spans="1:15" ht="21.95" customHeight="1" thickBot="1">
      <c r="A31" s="84" t="s">
        <v>185</v>
      </c>
      <c r="B31" s="84"/>
      <c r="C31" s="91">
        <f>SUM(C25,C28:C30)</f>
        <v>416625516</v>
      </c>
      <c r="D31" s="42"/>
      <c r="E31" s="91">
        <f>SUM(E25,E28:E30)</f>
        <v>6300705827</v>
      </c>
      <c r="F31" s="42"/>
      <c r="G31" s="91">
        <f>SUM(G25,G28:G30)</f>
        <v>3000000000</v>
      </c>
      <c r="H31" s="50"/>
      <c r="I31" s="91">
        <f>SUM(I25,I28:I30)</f>
        <v>36016938</v>
      </c>
      <c r="J31" s="42"/>
      <c r="K31" s="91">
        <f>SUM(K25,K28:K30)</f>
        <v>52078120</v>
      </c>
      <c r="L31" s="42"/>
      <c r="M31" s="91">
        <f>SUM(M25,M28:M30)</f>
        <v>801136197</v>
      </c>
      <c r="N31" s="42"/>
      <c r="O31" s="91">
        <f>SUM(O25,O28:O30)</f>
        <v>10606562598</v>
      </c>
    </row>
    <row r="32" spans="1:15" ht="21.95" customHeight="1" thickTop="1">
      <c r="A32" s="84"/>
      <c r="B32" s="84"/>
      <c r="C32" s="42">
        <f>C21-BS!M97</f>
        <v>0</v>
      </c>
      <c r="D32" s="42"/>
      <c r="E32" s="42">
        <f>E21-BS!M98</f>
        <v>0</v>
      </c>
      <c r="F32" s="42"/>
      <c r="G32" s="42">
        <f>G21-BS!M99</f>
        <v>0</v>
      </c>
      <c r="H32" s="42"/>
      <c r="I32" s="42">
        <f>SUM(I21-BS!M100)</f>
        <v>0</v>
      </c>
      <c r="J32" s="42"/>
      <c r="K32" s="42">
        <f>K21-BS!M102</f>
        <v>0</v>
      </c>
      <c r="L32" s="42"/>
      <c r="M32" s="42">
        <f>M21-BS!M103</f>
        <v>0</v>
      </c>
      <c r="N32" s="42"/>
      <c r="O32" s="42">
        <f>O21-BS!M105</f>
        <v>0</v>
      </c>
    </row>
    <row r="33" spans="1:15" ht="21.95" customHeight="1">
      <c r="C33" s="42">
        <f>C31-BS!K97</f>
        <v>0</v>
      </c>
      <c r="D33" s="42"/>
      <c r="E33" s="42">
        <f>E31-BS!K98</f>
        <v>0</v>
      </c>
      <c r="F33" s="42"/>
      <c r="G33" s="42">
        <f>G31-BS!K99</f>
        <v>0</v>
      </c>
      <c r="H33" s="42"/>
      <c r="I33" s="42">
        <f>SUM(I31-BS!K100)</f>
        <v>0</v>
      </c>
      <c r="J33" s="42"/>
      <c r="K33" s="42">
        <f>K31-BS!K102</f>
        <v>0</v>
      </c>
      <c r="L33" s="42"/>
      <c r="M33" s="42">
        <f>M31-BS!K103</f>
        <v>0</v>
      </c>
      <c r="N33" s="42"/>
      <c r="O33" s="42">
        <f>O31-BS!K105</f>
        <v>0</v>
      </c>
    </row>
    <row r="34" spans="1:15" ht="21.95" customHeight="1">
      <c r="A34" s="61" t="s">
        <v>42</v>
      </c>
      <c r="N34" s="73"/>
    </row>
  </sheetData>
  <printOptions horizontalCentered="1"/>
  <pageMargins left="0.39370078740157483" right="0.39370078740157483" top="0.78740157480314965" bottom="0.39370078740157483" header="0.19685039370078741" footer="0.19685039370078741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7"/>
  <sheetViews>
    <sheetView showGridLines="0" tabSelected="1" view="pageBreakPreview" topLeftCell="A108" zoomScale="85" zoomScaleNormal="100" zoomScaleSheetLayoutView="85" workbookViewId="0">
      <selection activeCell="G33" sqref="G33"/>
    </sheetView>
  </sheetViews>
  <sheetFormatPr defaultColWidth="10.7109375" defaultRowHeight="19.5" customHeight="1"/>
  <cols>
    <col min="1" max="1" width="75.28515625" style="42" customWidth="1"/>
    <col min="2" max="2" width="1.7109375" style="42" customWidth="1"/>
    <col min="3" max="3" width="18" style="42" customWidth="1"/>
    <col min="4" max="4" width="1.7109375" style="42" customWidth="1"/>
    <col min="5" max="5" width="18" style="42" customWidth="1"/>
    <col min="6" max="6" width="1.7109375" style="42" customWidth="1"/>
    <col min="7" max="7" width="18" style="42" customWidth="1"/>
    <col min="8" max="8" width="1.7109375" style="42" customWidth="1"/>
    <col min="9" max="9" width="18" style="42" customWidth="1"/>
    <col min="10" max="16384" width="10.7109375" style="42"/>
  </cols>
  <sheetData>
    <row r="1" spans="1:9" ht="19.5" customHeight="1">
      <c r="A1" s="39" t="s">
        <v>0</v>
      </c>
      <c r="B1" s="40"/>
      <c r="C1" s="40"/>
      <c r="D1" s="40"/>
      <c r="E1" s="40"/>
      <c r="F1" s="40"/>
      <c r="G1" s="40"/>
      <c r="H1" s="40"/>
      <c r="I1" s="41"/>
    </row>
    <row r="2" spans="1:9" ht="19.5" customHeight="1">
      <c r="A2" s="39" t="s">
        <v>191</v>
      </c>
      <c r="B2" s="40"/>
      <c r="C2" s="40"/>
      <c r="D2" s="40"/>
      <c r="E2" s="40"/>
      <c r="F2" s="40"/>
      <c r="G2" s="40"/>
      <c r="H2" s="40"/>
      <c r="I2" s="40"/>
    </row>
    <row r="3" spans="1:9" ht="19.5" customHeight="1">
      <c r="A3" s="39" t="s">
        <v>88</v>
      </c>
      <c r="B3" s="40"/>
      <c r="C3" s="40"/>
      <c r="D3" s="40"/>
      <c r="E3" s="40"/>
      <c r="F3" s="40"/>
      <c r="G3" s="40"/>
      <c r="H3" s="40"/>
      <c r="I3" s="40"/>
    </row>
    <row r="4" spans="1:9" ht="19.5" customHeight="1">
      <c r="A4" s="40"/>
      <c r="B4" s="40"/>
      <c r="C4" s="40"/>
      <c r="D4" s="40"/>
      <c r="E4" s="40"/>
      <c r="F4" s="40"/>
      <c r="G4" s="40"/>
      <c r="H4" s="40"/>
      <c r="I4" s="41" t="s">
        <v>3</v>
      </c>
    </row>
    <row r="5" spans="1:9" s="47" customFormat="1" ht="19.5" customHeight="1">
      <c r="A5" s="43"/>
      <c r="B5" s="44"/>
      <c r="C5" s="45"/>
      <c r="D5" s="45" t="s">
        <v>4</v>
      </c>
      <c r="E5" s="45"/>
      <c r="F5" s="44"/>
      <c r="G5" s="46"/>
      <c r="H5" s="45" t="s">
        <v>5</v>
      </c>
      <c r="I5" s="46"/>
    </row>
    <row r="6" spans="1:9" ht="19.5" customHeight="1">
      <c r="A6" s="43"/>
      <c r="C6" s="48" t="s">
        <v>89</v>
      </c>
      <c r="E6" s="48" t="s">
        <v>90</v>
      </c>
      <c r="G6" s="48" t="s">
        <v>89</v>
      </c>
      <c r="I6" s="48" t="s">
        <v>90</v>
      </c>
    </row>
    <row r="7" spans="1:9" ht="19.5" customHeight="1">
      <c r="A7" s="43"/>
      <c r="C7" s="49"/>
      <c r="E7" s="49" t="s">
        <v>11</v>
      </c>
      <c r="G7" s="49"/>
      <c r="I7" s="49" t="s">
        <v>11</v>
      </c>
    </row>
    <row r="8" spans="1:9" s="50" customFormat="1" ht="19.5" customHeight="1">
      <c r="A8" s="39" t="s">
        <v>192</v>
      </c>
      <c r="C8" s="51"/>
      <c r="D8" s="42"/>
      <c r="E8" s="51"/>
      <c r="F8" s="42"/>
      <c r="G8" s="51"/>
      <c r="H8" s="42"/>
      <c r="I8" s="51"/>
    </row>
    <row r="9" spans="1:9" ht="19.5" customHeight="1">
      <c r="A9" s="43" t="s">
        <v>193</v>
      </c>
      <c r="B9" s="50"/>
      <c r="C9" s="42">
        <f>PL!E31</f>
        <v>271885939</v>
      </c>
      <c r="E9" s="42">
        <f>PL!G31</f>
        <v>795954251</v>
      </c>
      <c r="G9" s="42">
        <f>PL!I31</f>
        <v>-937194177</v>
      </c>
      <c r="I9" s="42">
        <f>PL!K31</f>
        <v>-90288098</v>
      </c>
    </row>
    <row r="10" spans="1:9" ht="19.5" customHeight="1">
      <c r="A10" s="43" t="s">
        <v>194</v>
      </c>
      <c r="B10" s="50"/>
    </row>
    <row r="11" spans="1:9" ht="19.5" customHeight="1">
      <c r="A11" s="43" t="s">
        <v>195</v>
      </c>
      <c r="B11" s="50"/>
    </row>
    <row r="12" spans="1:9" ht="19.5" customHeight="1">
      <c r="A12" s="43" t="s">
        <v>196</v>
      </c>
      <c r="B12" s="50"/>
    </row>
    <row r="13" spans="1:9" ht="19.5" customHeight="1">
      <c r="A13" s="43" t="s">
        <v>197</v>
      </c>
      <c r="B13" s="50"/>
      <c r="C13" s="42">
        <v>3927920689</v>
      </c>
      <c r="E13" s="42">
        <v>3919758587</v>
      </c>
      <c r="G13" s="42">
        <v>610244527</v>
      </c>
      <c r="I13" s="42">
        <v>1132982589</v>
      </c>
    </row>
    <row r="14" spans="1:9" ht="19.5" customHeight="1">
      <c r="A14" s="43" t="s">
        <v>198</v>
      </c>
      <c r="B14" s="50"/>
      <c r="C14" s="42">
        <v>194123990</v>
      </c>
      <c r="E14" s="42">
        <v>167279436</v>
      </c>
      <c r="G14" s="42">
        <v>330606</v>
      </c>
      <c r="I14" s="42">
        <v>746800</v>
      </c>
    </row>
    <row r="15" spans="1:9" ht="19.5" customHeight="1">
      <c r="A15" s="43" t="s">
        <v>199</v>
      </c>
      <c r="B15" s="50"/>
      <c r="C15" s="41">
        <v>135137664</v>
      </c>
      <c r="D15" s="41"/>
      <c r="E15" s="41">
        <v>141196395</v>
      </c>
      <c r="F15" s="41"/>
      <c r="G15" s="41">
        <v>74535522</v>
      </c>
      <c r="H15" s="41"/>
      <c r="I15" s="41">
        <v>96307917</v>
      </c>
    </row>
    <row r="16" spans="1:9" ht="19.5" customHeight="1">
      <c r="A16" s="43" t="s">
        <v>298</v>
      </c>
      <c r="B16" s="50"/>
      <c r="C16" s="41">
        <v>8890854</v>
      </c>
      <c r="D16" s="41"/>
      <c r="E16" s="41">
        <v>3730125</v>
      </c>
      <c r="F16" s="41"/>
      <c r="G16" s="41">
        <v>118375411</v>
      </c>
      <c r="H16" s="41"/>
      <c r="I16" s="41">
        <v>557215</v>
      </c>
    </row>
    <row r="17" spans="1:9" ht="19.5" customHeight="1">
      <c r="A17" s="43" t="s">
        <v>299</v>
      </c>
      <c r="B17" s="50"/>
      <c r="C17" s="41">
        <v>12796559</v>
      </c>
      <c r="D17" s="41"/>
      <c r="E17" s="41">
        <v>256795</v>
      </c>
      <c r="F17" s="41"/>
      <c r="G17" s="41">
        <v>12796559</v>
      </c>
      <c r="H17" s="41"/>
      <c r="I17" s="41">
        <v>256795</v>
      </c>
    </row>
    <row r="18" spans="1:9" ht="19.5" customHeight="1">
      <c r="A18" s="43" t="s">
        <v>200</v>
      </c>
      <c r="B18" s="50"/>
      <c r="C18" s="41">
        <v>708961</v>
      </c>
      <c r="D18" s="41"/>
      <c r="E18" s="41">
        <v>30752081</v>
      </c>
      <c r="F18" s="41"/>
      <c r="G18" s="41">
        <v>708961</v>
      </c>
      <c r="H18" s="41"/>
      <c r="I18" s="41">
        <v>0</v>
      </c>
    </row>
    <row r="19" spans="1:9" ht="19.5" customHeight="1">
      <c r="A19" s="43" t="s">
        <v>201</v>
      </c>
      <c r="B19" s="50"/>
      <c r="C19" s="41">
        <v>0</v>
      </c>
      <c r="D19" s="41"/>
      <c r="E19" s="41">
        <v>18811690</v>
      </c>
      <c r="F19" s="41"/>
      <c r="G19" s="41">
        <v>0</v>
      </c>
      <c r="H19" s="41"/>
      <c r="I19" s="41">
        <v>0</v>
      </c>
    </row>
    <row r="20" spans="1:9" ht="19.5" customHeight="1">
      <c r="A20" s="43" t="s">
        <v>202</v>
      </c>
      <c r="B20" s="50"/>
      <c r="C20" s="41">
        <v>-721923151</v>
      </c>
      <c r="D20" s="41"/>
      <c r="E20" s="41">
        <v>24486840</v>
      </c>
      <c r="F20" s="41"/>
      <c r="G20" s="41">
        <v>29450664</v>
      </c>
      <c r="H20" s="41"/>
      <c r="I20" s="41">
        <v>-64775622</v>
      </c>
    </row>
    <row r="21" spans="1:9" ht="19.5" customHeight="1">
      <c r="A21" s="43" t="s">
        <v>321</v>
      </c>
      <c r="B21" s="50"/>
      <c r="C21" s="41">
        <v>-59898495</v>
      </c>
      <c r="D21" s="41"/>
      <c r="E21" s="41">
        <v>-287126390</v>
      </c>
      <c r="F21" s="41"/>
      <c r="G21" s="41">
        <v>-57890265</v>
      </c>
      <c r="H21" s="41"/>
      <c r="I21" s="41">
        <v>-203984254</v>
      </c>
    </row>
    <row r="22" spans="1:9" ht="19.5" customHeight="1">
      <c r="A22" s="43" t="s">
        <v>203</v>
      </c>
      <c r="B22" s="50"/>
      <c r="C22" s="41">
        <v>1136090</v>
      </c>
      <c r="D22" s="41"/>
      <c r="E22" s="41">
        <v>5381315</v>
      </c>
      <c r="F22" s="41"/>
      <c r="G22" s="41">
        <v>1078976</v>
      </c>
      <c r="H22" s="41"/>
      <c r="I22" s="41">
        <v>5118297</v>
      </c>
    </row>
    <row r="23" spans="1:9" ht="19.5" customHeight="1">
      <c r="A23" s="43" t="s">
        <v>204</v>
      </c>
      <c r="B23" s="50"/>
      <c r="C23" s="41">
        <v>-4251</v>
      </c>
      <c r="D23" s="41"/>
      <c r="E23" s="41">
        <v>-5464</v>
      </c>
      <c r="F23" s="41"/>
      <c r="G23" s="41">
        <v>-4251</v>
      </c>
      <c r="H23" s="41"/>
      <c r="I23" s="41">
        <v>-5464</v>
      </c>
    </row>
    <row r="24" spans="1:9" ht="19.5" customHeight="1">
      <c r="A24" s="43" t="s">
        <v>205</v>
      </c>
      <c r="B24" s="50"/>
      <c r="C24" s="41">
        <v>287552</v>
      </c>
      <c r="E24" s="41">
        <v>742098</v>
      </c>
      <c r="G24" s="41">
        <v>0</v>
      </c>
      <c r="I24" s="41">
        <v>150466</v>
      </c>
    </row>
    <row r="25" spans="1:9" ht="19.5" customHeight="1">
      <c r="A25" s="43" t="s">
        <v>206</v>
      </c>
      <c r="B25" s="50"/>
      <c r="C25" s="41">
        <v>18040205</v>
      </c>
      <c r="E25" s="41">
        <v>5608972</v>
      </c>
      <c r="G25" s="41">
        <v>0</v>
      </c>
      <c r="I25" s="41">
        <v>0</v>
      </c>
    </row>
    <row r="26" spans="1:9" ht="19.5" customHeight="1">
      <c r="A26" s="43" t="s">
        <v>207</v>
      </c>
      <c r="B26" s="50"/>
      <c r="C26" s="41">
        <v>326474</v>
      </c>
      <c r="E26" s="41">
        <v>824327</v>
      </c>
      <c r="G26" s="41">
        <v>326474</v>
      </c>
      <c r="I26" s="41">
        <v>824327</v>
      </c>
    </row>
    <row r="27" spans="1:9" ht="19.5" customHeight="1">
      <c r="A27" s="43" t="s">
        <v>208</v>
      </c>
      <c r="B27" s="50"/>
      <c r="C27" s="41">
        <v>119213</v>
      </c>
      <c r="E27" s="41">
        <v>136144</v>
      </c>
      <c r="G27" s="41">
        <v>51730</v>
      </c>
      <c r="I27" s="41">
        <v>0</v>
      </c>
    </row>
    <row r="28" spans="1:9" ht="19.5" customHeight="1">
      <c r="A28" s="43" t="s">
        <v>300</v>
      </c>
      <c r="B28" s="50"/>
      <c r="C28" s="41">
        <v>0</v>
      </c>
      <c r="E28" s="41">
        <v>0</v>
      </c>
      <c r="G28" s="41">
        <v>255836037</v>
      </c>
      <c r="I28" s="41">
        <v>626903141</v>
      </c>
    </row>
    <row r="29" spans="1:9" ht="19.5" customHeight="1">
      <c r="A29" s="43" t="s">
        <v>209</v>
      </c>
      <c r="B29" s="50"/>
      <c r="C29" s="41">
        <v>0</v>
      </c>
      <c r="E29" s="41">
        <v>0</v>
      </c>
      <c r="G29" s="41">
        <v>-109667687</v>
      </c>
      <c r="I29" s="41">
        <v>-414351206</v>
      </c>
    </row>
    <row r="30" spans="1:9" ht="19.5" customHeight="1">
      <c r="A30" s="43" t="s">
        <v>210</v>
      </c>
      <c r="B30" s="50"/>
      <c r="C30" s="41">
        <v>0</v>
      </c>
      <c r="E30" s="41">
        <v>-87799365</v>
      </c>
      <c r="G30" s="41">
        <v>0</v>
      </c>
      <c r="I30" s="41">
        <v>-324350781</v>
      </c>
    </row>
    <row r="31" spans="1:9" ht="19.5" customHeight="1">
      <c r="A31" s="43" t="s">
        <v>211</v>
      </c>
      <c r="B31" s="50"/>
      <c r="C31" s="41">
        <v>0</v>
      </c>
      <c r="E31" s="41">
        <v>-513150384</v>
      </c>
      <c r="G31" s="41">
        <v>0</v>
      </c>
      <c r="I31" s="41">
        <v>237370412</v>
      </c>
    </row>
    <row r="32" spans="1:9" ht="19.5" customHeight="1">
      <c r="A32" s="43" t="s">
        <v>212</v>
      </c>
      <c r="B32" s="50"/>
      <c r="C32" s="41">
        <v>0</v>
      </c>
      <c r="E32" s="41">
        <v>0</v>
      </c>
      <c r="G32" s="41">
        <v>621900000</v>
      </c>
      <c r="I32" s="41">
        <v>285469800</v>
      </c>
    </row>
    <row r="33" spans="1:9" ht="19.5" customHeight="1">
      <c r="A33" s="43" t="s">
        <v>213</v>
      </c>
      <c r="B33" s="50"/>
      <c r="C33" s="50">
        <v>-160339159</v>
      </c>
      <c r="E33" s="50">
        <v>-480946993</v>
      </c>
      <c r="G33" s="50">
        <v>0</v>
      </c>
      <c r="I33" s="50">
        <v>0</v>
      </c>
    </row>
    <row r="34" spans="1:9" ht="19.5" customHeight="1">
      <c r="A34" s="43" t="s">
        <v>214</v>
      </c>
      <c r="B34" s="50"/>
      <c r="C34" s="50">
        <v>299572</v>
      </c>
      <c r="E34" s="50">
        <v>0</v>
      </c>
      <c r="G34" s="50">
        <v>-581395</v>
      </c>
      <c r="I34" s="50">
        <v>0</v>
      </c>
    </row>
    <row r="35" spans="1:9" ht="19.5" customHeight="1">
      <c r="A35" s="43" t="s">
        <v>322</v>
      </c>
      <c r="B35" s="50"/>
      <c r="C35" s="41">
        <v>-1036015</v>
      </c>
      <c r="E35" s="41">
        <v>100309</v>
      </c>
      <c r="G35" s="41">
        <v>-839472</v>
      </c>
      <c r="I35" s="41">
        <v>-799213</v>
      </c>
    </row>
    <row r="36" spans="1:9" ht="19.5" customHeight="1">
      <c r="A36" s="43" t="s">
        <v>301</v>
      </c>
      <c r="B36" s="50"/>
      <c r="C36" s="41">
        <v>16473241</v>
      </c>
      <c r="D36" s="41"/>
      <c r="E36" s="41">
        <v>-6492503</v>
      </c>
      <c r="F36" s="41"/>
      <c r="G36" s="41">
        <v>12569664</v>
      </c>
      <c r="H36" s="41"/>
      <c r="I36" s="41">
        <v>-7548786</v>
      </c>
    </row>
    <row r="37" spans="1:9" ht="19.5" customHeight="1">
      <c r="A37" s="43" t="s">
        <v>302</v>
      </c>
      <c r="B37" s="50"/>
      <c r="C37" s="41">
        <v>24391203</v>
      </c>
      <c r="D37" s="41"/>
      <c r="E37" s="41">
        <v>59774281</v>
      </c>
      <c r="F37" s="41"/>
      <c r="G37" s="41">
        <v>-8400362</v>
      </c>
      <c r="H37" s="41"/>
      <c r="I37" s="41">
        <v>58883072</v>
      </c>
    </row>
    <row r="38" spans="1:9" ht="19.5" customHeight="1">
      <c r="A38" s="43" t="s">
        <v>313</v>
      </c>
      <c r="B38" s="50"/>
      <c r="C38" s="41">
        <v>566871</v>
      </c>
      <c r="E38" s="41">
        <v>-2808860</v>
      </c>
      <c r="G38" s="41">
        <v>490641</v>
      </c>
      <c r="I38" s="41">
        <v>-4232732</v>
      </c>
    </row>
    <row r="39" spans="1:9" ht="19.5" customHeight="1">
      <c r="A39" s="43" t="s">
        <v>215</v>
      </c>
      <c r="B39" s="50"/>
      <c r="C39" s="50">
        <v>-86818228</v>
      </c>
      <c r="E39" s="50">
        <v>-235160069</v>
      </c>
      <c r="G39" s="50">
        <v>-656438045</v>
      </c>
      <c r="I39" s="50">
        <v>-818596291</v>
      </c>
    </row>
    <row r="40" spans="1:9" ht="19.5" customHeight="1">
      <c r="A40" s="43" t="s">
        <v>216</v>
      </c>
      <c r="B40" s="50"/>
      <c r="C40" s="41">
        <v>-1462181</v>
      </c>
      <c r="E40" s="41">
        <v>0</v>
      </c>
      <c r="G40" s="41">
        <v>-310636793</v>
      </c>
      <c r="I40" s="41">
        <v>-1077747295</v>
      </c>
    </row>
    <row r="41" spans="1:9" ht="19.5" customHeight="1">
      <c r="A41" s="43" t="s">
        <v>217</v>
      </c>
      <c r="B41" s="50"/>
      <c r="C41" s="52">
        <v>556044224</v>
      </c>
      <c r="E41" s="52">
        <v>410679051</v>
      </c>
      <c r="G41" s="52">
        <v>912940600</v>
      </c>
      <c r="I41" s="52">
        <v>1446210852</v>
      </c>
    </row>
    <row r="42" spans="1:9" ht="19.5" customHeight="1">
      <c r="A42" s="43" t="s">
        <v>218</v>
      </c>
      <c r="B42" s="50"/>
      <c r="C42" s="50"/>
      <c r="E42" s="50"/>
      <c r="G42" s="50"/>
      <c r="I42" s="50"/>
    </row>
    <row r="43" spans="1:9" ht="19.5" customHeight="1">
      <c r="A43" s="43" t="s">
        <v>219</v>
      </c>
      <c r="B43" s="50"/>
      <c r="C43" s="42">
        <f>SUM(C9:C41)</f>
        <v>4137667821</v>
      </c>
      <c r="E43" s="42">
        <f>SUM(E9:E41)</f>
        <v>3971982669</v>
      </c>
      <c r="G43" s="42">
        <f>SUM(G9:G41)</f>
        <v>569983925</v>
      </c>
      <c r="I43" s="42">
        <f>SUM(I9:I41)</f>
        <v>885101941</v>
      </c>
    </row>
    <row r="44" spans="1:9" ht="19.5" customHeight="1">
      <c r="A44" s="39" t="s">
        <v>220</v>
      </c>
      <c r="B44" s="50"/>
    </row>
    <row r="45" spans="1:9" ht="19.5" customHeight="1">
      <c r="A45" s="43" t="s">
        <v>303</v>
      </c>
      <c r="B45" s="50"/>
      <c r="C45" s="41">
        <v>-42416071</v>
      </c>
      <c r="E45" s="41">
        <v>-38163211</v>
      </c>
      <c r="G45" s="41">
        <v>35967291</v>
      </c>
      <c r="I45" s="41">
        <v>375697415</v>
      </c>
    </row>
    <row r="46" spans="1:9" ht="19.5" customHeight="1">
      <c r="A46" s="43" t="s">
        <v>221</v>
      </c>
      <c r="B46" s="50"/>
      <c r="C46" s="41">
        <v>-1353642005</v>
      </c>
      <c r="E46" s="41">
        <v>-2709300977</v>
      </c>
      <c r="G46" s="41">
        <v>-84317047</v>
      </c>
      <c r="I46" s="41">
        <v>-364699463</v>
      </c>
    </row>
    <row r="47" spans="1:9" ht="19.5" customHeight="1">
      <c r="A47" s="43" t="s">
        <v>222</v>
      </c>
      <c r="B47" s="50"/>
      <c r="C47" s="41">
        <v>-149799183</v>
      </c>
      <c r="E47" s="41">
        <v>-227430067</v>
      </c>
      <c r="G47" s="41">
        <v>-298024</v>
      </c>
      <c r="I47" s="41">
        <v>-701913</v>
      </c>
    </row>
    <row r="48" spans="1:9" ht="19.5" customHeight="1">
      <c r="A48" s="43" t="s">
        <v>223</v>
      </c>
      <c r="B48" s="50"/>
      <c r="C48" s="41">
        <v>39171556</v>
      </c>
      <c r="E48" s="41">
        <v>134152587</v>
      </c>
      <c r="G48" s="41">
        <v>63665</v>
      </c>
      <c r="I48" s="41">
        <v>2825152</v>
      </c>
    </row>
    <row r="49" spans="1:10" ht="19.5" customHeight="1">
      <c r="A49" s="43" t="s">
        <v>224</v>
      </c>
      <c r="B49" s="50"/>
      <c r="C49" s="41">
        <v>-1454350</v>
      </c>
      <c r="E49" s="41">
        <v>-202248</v>
      </c>
      <c r="G49" s="41">
        <v>-20000000</v>
      </c>
      <c r="I49" s="41">
        <v>0</v>
      </c>
    </row>
    <row r="50" spans="1:10" ht="19.5" customHeight="1">
      <c r="A50" s="43" t="s">
        <v>225</v>
      </c>
      <c r="B50" s="50"/>
      <c r="C50" s="41">
        <v>36985028</v>
      </c>
      <c r="E50" s="41">
        <v>-96345132</v>
      </c>
      <c r="G50" s="41">
        <v>-126497823</v>
      </c>
      <c r="I50" s="41">
        <v>-49421841</v>
      </c>
    </row>
    <row r="51" spans="1:10" ht="19.5" customHeight="1">
      <c r="A51" s="43" t="s">
        <v>226</v>
      </c>
      <c r="B51" s="50"/>
      <c r="C51" s="41">
        <v>-10436468</v>
      </c>
      <c r="E51" s="41">
        <v>0</v>
      </c>
      <c r="G51" s="41">
        <v>0</v>
      </c>
      <c r="I51" s="41">
        <v>0</v>
      </c>
    </row>
    <row r="52" spans="1:10" ht="19.5" customHeight="1">
      <c r="A52" s="43" t="s">
        <v>227</v>
      </c>
      <c r="B52" s="50"/>
      <c r="C52" s="41">
        <v>-4278889</v>
      </c>
      <c r="E52" s="41">
        <v>1420581</v>
      </c>
      <c r="G52" s="41">
        <v>959593</v>
      </c>
      <c r="I52" s="41">
        <v>1841</v>
      </c>
    </row>
    <row r="53" spans="1:10" ht="19.5" customHeight="1">
      <c r="A53" s="43" t="s">
        <v>228</v>
      </c>
      <c r="B53" s="50"/>
      <c r="C53" s="41">
        <v>-36865437</v>
      </c>
      <c r="E53" s="41">
        <v>-13044238</v>
      </c>
      <c r="G53" s="41">
        <v>0</v>
      </c>
      <c r="I53" s="41">
        <v>0</v>
      </c>
    </row>
    <row r="54" spans="1:10" ht="19.5" customHeight="1">
      <c r="A54" s="39"/>
      <c r="B54" s="40"/>
      <c r="C54" s="53"/>
      <c r="D54" s="53"/>
      <c r="E54" s="41"/>
      <c r="F54" s="43"/>
      <c r="G54" s="41"/>
      <c r="H54" s="43"/>
      <c r="I54" s="41"/>
      <c r="J54" s="53"/>
    </row>
    <row r="55" spans="1:10" ht="19.5" customHeight="1">
      <c r="A55" s="43" t="s">
        <v>42</v>
      </c>
      <c r="B55" s="40"/>
      <c r="C55" s="53"/>
      <c r="D55" s="53"/>
      <c r="E55" s="41"/>
      <c r="F55" s="43"/>
      <c r="G55" s="41"/>
      <c r="H55" s="43"/>
      <c r="I55" s="41"/>
      <c r="J55" s="53"/>
    </row>
    <row r="56" spans="1:10" ht="19.5" customHeight="1">
      <c r="A56" s="39" t="s">
        <v>0</v>
      </c>
      <c r="B56" s="40"/>
      <c r="C56" s="53"/>
      <c r="D56" s="53"/>
      <c r="E56" s="41"/>
      <c r="F56" s="43"/>
      <c r="G56" s="41"/>
      <c r="H56" s="43"/>
      <c r="I56" s="41"/>
      <c r="J56" s="53"/>
    </row>
    <row r="57" spans="1:10" ht="19.5" customHeight="1">
      <c r="A57" s="39" t="s">
        <v>229</v>
      </c>
      <c r="B57" s="40"/>
      <c r="C57" s="53"/>
      <c r="D57" s="53"/>
      <c r="E57" s="53"/>
      <c r="F57" s="53"/>
      <c r="G57" s="53"/>
      <c r="H57" s="53"/>
      <c r="I57" s="53"/>
      <c r="J57" s="53"/>
    </row>
    <row r="58" spans="1:10" ht="19.5" customHeight="1">
      <c r="A58" s="39" t="s">
        <v>88</v>
      </c>
      <c r="B58" s="40"/>
      <c r="C58" s="53"/>
      <c r="D58" s="53"/>
      <c r="E58" s="53"/>
      <c r="F58" s="53"/>
      <c r="G58" s="53"/>
      <c r="H58" s="53"/>
      <c r="I58" s="53"/>
      <c r="J58" s="53"/>
    </row>
    <row r="59" spans="1:10" ht="19.5" customHeight="1">
      <c r="A59" s="40"/>
      <c r="B59" s="40"/>
      <c r="C59" s="40"/>
      <c r="D59" s="40"/>
      <c r="E59" s="40"/>
      <c r="F59" s="40"/>
      <c r="G59" s="40"/>
      <c r="H59" s="40"/>
      <c r="I59" s="41" t="s">
        <v>3</v>
      </c>
    </row>
    <row r="60" spans="1:10" s="47" customFormat="1" ht="19.5" customHeight="1">
      <c r="A60" s="43"/>
      <c r="B60" s="44"/>
      <c r="C60" s="45"/>
      <c r="D60" s="45" t="s">
        <v>4</v>
      </c>
      <c r="E60" s="45"/>
      <c r="F60" s="44"/>
      <c r="G60" s="46"/>
      <c r="H60" s="45" t="s">
        <v>5</v>
      </c>
      <c r="I60" s="46"/>
    </row>
    <row r="61" spans="1:10" ht="19.5" customHeight="1">
      <c r="A61" s="43"/>
      <c r="C61" s="48" t="s">
        <v>89</v>
      </c>
      <c r="E61" s="48" t="s">
        <v>90</v>
      </c>
      <c r="G61" s="48" t="s">
        <v>89</v>
      </c>
      <c r="I61" s="48" t="s">
        <v>90</v>
      </c>
    </row>
    <row r="62" spans="1:10" ht="19.5" customHeight="1">
      <c r="A62" s="43"/>
      <c r="C62" s="49"/>
      <c r="E62" s="49" t="s">
        <v>11</v>
      </c>
      <c r="G62" s="49"/>
      <c r="I62" s="49" t="s">
        <v>11</v>
      </c>
    </row>
    <row r="63" spans="1:10" ht="19.5" customHeight="1">
      <c r="A63" s="39" t="s">
        <v>230</v>
      </c>
      <c r="B63" s="50"/>
      <c r="C63" s="53"/>
      <c r="D63" s="53"/>
      <c r="E63" s="53"/>
      <c r="F63" s="53"/>
      <c r="G63" s="53"/>
      <c r="H63" s="53"/>
      <c r="I63" s="53"/>
      <c r="J63" s="53"/>
    </row>
    <row r="64" spans="1:10" ht="19.5" customHeight="1">
      <c r="A64" s="43" t="s">
        <v>304</v>
      </c>
      <c r="B64" s="50"/>
      <c r="C64" s="41">
        <v>133851518</v>
      </c>
      <c r="E64" s="41">
        <v>-88431815</v>
      </c>
      <c r="G64" s="41">
        <v>-104174636</v>
      </c>
      <c r="I64" s="41">
        <v>-92354882</v>
      </c>
      <c r="J64" s="53"/>
    </row>
    <row r="65" spans="1:10" ht="19.5" customHeight="1">
      <c r="A65" s="43" t="s">
        <v>305</v>
      </c>
      <c r="B65" s="50"/>
      <c r="C65" s="41">
        <v>-7600716</v>
      </c>
      <c r="E65" s="41">
        <v>-26919359</v>
      </c>
      <c r="G65" s="41">
        <v>-2151316</v>
      </c>
      <c r="I65" s="41">
        <v>-5895778</v>
      </c>
      <c r="J65" s="53"/>
    </row>
    <row r="66" spans="1:10" ht="19.5" customHeight="1">
      <c r="A66" s="43" t="s">
        <v>231</v>
      </c>
      <c r="B66" s="50"/>
      <c r="C66" s="42">
        <v>-222611714</v>
      </c>
      <c r="E66" s="42">
        <v>-81212091</v>
      </c>
      <c r="G66" s="42">
        <v>-112629275</v>
      </c>
      <c r="I66" s="42">
        <v>-287259747</v>
      </c>
      <c r="J66" s="53"/>
    </row>
    <row r="67" spans="1:10" ht="19.5" customHeight="1">
      <c r="A67" s="43" t="s">
        <v>232</v>
      </c>
      <c r="B67" s="50"/>
      <c r="C67" s="42">
        <v>7300783</v>
      </c>
      <c r="E67" s="42">
        <v>52061367</v>
      </c>
      <c r="G67" s="42">
        <v>-5290597</v>
      </c>
      <c r="I67" s="42">
        <v>5358770</v>
      </c>
      <c r="J67" s="53"/>
    </row>
    <row r="68" spans="1:10" ht="19.5" customHeight="1">
      <c r="A68" s="43" t="s">
        <v>233</v>
      </c>
      <c r="B68" s="50"/>
      <c r="C68" s="42">
        <v>10048980</v>
      </c>
      <c r="E68" s="42">
        <v>-17776352</v>
      </c>
      <c r="G68" s="42">
        <v>10181136</v>
      </c>
      <c r="I68" s="42">
        <v>-17176792</v>
      </c>
      <c r="J68" s="53"/>
    </row>
    <row r="69" spans="1:10" ht="19.5" customHeight="1">
      <c r="A69" s="43" t="s">
        <v>234</v>
      </c>
      <c r="B69" s="50"/>
      <c r="C69" s="42">
        <v>-3111690</v>
      </c>
      <c r="E69" s="42">
        <v>13847018</v>
      </c>
      <c r="G69" s="42">
        <v>-7077450</v>
      </c>
      <c r="I69" s="42">
        <v>4001557</v>
      </c>
    </row>
    <row r="70" spans="1:10" ht="19.5" customHeight="1">
      <c r="A70" s="43" t="s">
        <v>235</v>
      </c>
      <c r="B70" s="50"/>
      <c r="C70" s="42">
        <v>-16111380</v>
      </c>
      <c r="E70" s="42">
        <v>2143996</v>
      </c>
      <c r="G70" s="42">
        <v>-15649380</v>
      </c>
      <c r="I70" s="42">
        <v>2127996</v>
      </c>
      <c r="J70" s="53"/>
    </row>
    <row r="71" spans="1:10" ht="19.5" customHeight="1">
      <c r="A71" s="43" t="s">
        <v>306</v>
      </c>
      <c r="B71" s="50"/>
      <c r="C71" s="54">
        <v>-9966344</v>
      </c>
      <c r="E71" s="54">
        <v>-17009247</v>
      </c>
      <c r="G71" s="54">
        <v>-7147420</v>
      </c>
      <c r="I71" s="54">
        <v>-17009247</v>
      </c>
    </row>
    <row r="72" spans="1:10" ht="19.5" customHeight="1">
      <c r="A72" s="43" t="s">
        <v>192</v>
      </c>
      <c r="B72" s="50"/>
      <c r="C72" s="42">
        <f>SUM(C43:C53,C64:C71)</f>
        <v>2506731439</v>
      </c>
      <c r="E72" s="42">
        <f>SUM(E43:E53,E64:E71)</f>
        <v>859773481</v>
      </c>
      <c r="G72" s="42">
        <f>SUM(G43:G53,G64:G71)</f>
        <v>131922642</v>
      </c>
      <c r="I72" s="42">
        <f>SUM(I43:I53,I64:I71)</f>
        <v>440595009</v>
      </c>
    </row>
    <row r="73" spans="1:10" ht="19.5" customHeight="1">
      <c r="A73" s="43" t="s">
        <v>236</v>
      </c>
      <c r="B73" s="50"/>
      <c r="C73" s="42">
        <v>39458958</v>
      </c>
      <c r="E73" s="42">
        <v>119323098</v>
      </c>
      <c r="G73" s="42">
        <v>34279173</v>
      </c>
      <c r="I73" s="42">
        <v>69397345</v>
      </c>
    </row>
    <row r="74" spans="1:10" ht="19.5" customHeight="1">
      <c r="A74" s="43" t="s">
        <v>237</v>
      </c>
      <c r="B74" s="50"/>
      <c r="C74" s="54">
        <v>-219515172</v>
      </c>
      <c r="E74" s="54">
        <v>-358468397</v>
      </c>
      <c r="G74" s="54">
        <v>-29294893</v>
      </c>
      <c r="I74" s="54">
        <v>-39750524</v>
      </c>
    </row>
    <row r="75" spans="1:10" ht="19.5" customHeight="1">
      <c r="A75" s="39" t="s">
        <v>307</v>
      </c>
      <c r="B75" s="50"/>
      <c r="C75" s="55">
        <f>SUM(C72:C74)</f>
        <v>2326675225</v>
      </c>
      <c r="E75" s="55">
        <f>SUM(E72:E74)</f>
        <v>620628182</v>
      </c>
      <c r="G75" s="55">
        <f>SUM(G72:G74)</f>
        <v>136906922</v>
      </c>
      <c r="I75" s="55">
        <f>SUM(I72:I74)</f>
        <v>470241830</v>
      </c>
    </row>
    <row r="76" spans="1:10" ht="19.5" customHeight="1">
      <c r="A76" s="39" t="s">
        <v>238</v>
      </c>
      <c r="B76" s="50"/>
    </row>
    <row r="77" spans="1:10" ht="19.5" customHeight="1">
      <c r="A77" s="43" t="s">
        <v>308</v>
      </c>
      <c r="B77" s="50"/>
      <c r="C77" s="42">
        <v>-52068434</v>
      </c>
      <c r="E77" s="42">
        <v>-7252526</v>
      </c>
      <c r="G77" s="42">
        <v>-38403357</v>
      </c>
      <c r="I77" s="42">
        <v>-10000000</v>
      </c>
    </row>
    <row r="78" spans="1:10" ht="19.5" customHeight="1">
      <c r="A78" s="43" t="s">
        <v>239</v>
      </c>
      <c r="B78" s="50"/>
      <c r="C78" s="42">
        <v>-17452158</v>
      </c>
      <c r="E78" s="42">
        <v>-1517274</v>
      </c>
      <c r="G78" s="42">
        <v>454886061</v>
      </c>
      <c r="I78" s="42">
        <v>-1030105725</v>
      </c>
    </row>
    <row r="79" spans="1:10" ht="19.5" customHeight="1">
      <c r="A79" s="43" t="s">
        <v>240</v>
      </c>
      <c r="B79" s="50"/>
      <c r="C79" s="42">
        <v>-209500000</v>
      </c>
      <c r="E79" s="42">
        <v>-111500000</v>
      </c>
      <c r="G79" s="42">
        <v>-266893137</v>
      </c>
      <c r="I79" s="42">
        <v>-239855035</v>
      </c>
    </row>
    <row r="80" spans="1:10" ht="19.5" customHeight="1">
      <c r="A80" s="43" t="s">
        <v>241</v>
      </c>
      <c r="B80" s="50"/>
      <c r="C80" s="42">
        <v>627432063</v>
      </c>
      <c r="E80" s="42">
        <v>2133520273</v>
      </c>
      <c r="G80" s="42">
        <v>643546709</v>
      </c>
      <c r="I80" s="42">
        <v>1916316888</v>
      </c>
    </row>
    <row r="81" spans="1:9" ht="19.5" customHeight="1">
      <c r="A81" s="43" t="s">
        <v>242</v>
      </c>
      <c r="B81" s="50"/>
      <c r="C81" s="42">
        <v>0</v>
      </c>
      <c r="E81" s="42">
        <v>-249373492</v>
      </c>
      <c r="G81" s="42">
        <v>0</v>
      </c>
      <c r="I81" s="42">
        <v>0</v>
      </c>
    </row>
    <row r="82" spans="1:9" ht="19.5" customHeight="1">
      <c r="A82" s="43" t="s">
        <v>243</v>
      </c>
      <c r="B82" s="50"/>
    </row>
    <row r="83" spans="1:9" ht="19.5" customHeight="1">
      <c r="A83" s="43" t="s">
        <v>244</v>
      </c>
      <c r="B83" s="50"/>
      <c r="C83" s="42">
        <v>0</v>
      </c>
      <c r="E83" s="42">
        <v>660592522</v>
      </c>
      <c r="G83" s="42">
        <v>0</v>
      </c>
      <c r="I83" s="42">
        <v>770885939</v>
      </c>
    </row>
    <row r="84" spans="1:9" ht="19.5" customHeight="1">
      <c r="A84" s="43" t="s">
        <v>245</v>
      </c>
      <c r="B84" s="50"/>
      <c r="C84" s="42">
        <v>-1267706</v>
      </c>
      <c r="E84" s="42">
        <v>-1824750</v>
      </c>
      <c r="G84" s="42">
        <v>0</v>
      </c>
      <c r="I84" s="42">
        <v>0</v>
      </c>
    </row>
    <row r="85" spans="1:9" ht="19.5" customHeight="1">
      <c r="A85" s="43" t="s">
        <v>246</v>
      </c>
      <c r="B85" s="50"/>
      <c r="C85" s="42">
        <v>0</v>
      </c>
      <c r="E85" s="42">
        <v>0</v>
      </c>
      <c r="G85" s="42">
        <v>572346</v>
      </c>
      <c r="I85" s="42">
        <v>431736812</v>
      </c>
    </row>
    <row r="86" spans="1:9" ht="19.5" customHeight="1">
      <c r="A86" s="43" t="s">
        <v>247</v>
      </c>
      <c r="B86" s="50"/>
      <c r="C86" s="42">
        <v>-456254310</v>
      </c>
      <c r="E86" s="42">
        <v>-1495525201</v>
      </c>
      <c r="G86" s="42">
        <v>-357547310</v>
      </c>
      <c r="I86" s="42">
        <v>-3250490129</v>
      </c>
    </row>
    <row r="87" spans="1:9" ht="19.5" customHeight="1">
      <c r="A87" s="43" t="s">
        <v>248</v>
      </c>
      <c r="B87" s="50"/>
    </row>
    <row r="88" spans="1:9" ht="19.5" customHeight="1">
      <c r="A88" s="43" t="s">
        <v>249</v>
      </c>
      <c r="B88" s="50"/>
      <c r="C88" s="42">
        <v>660635166</v>
      </c>
      <c r="E88" s="42">
        <v>1302766235</v>
      </c>
      <c r="G88" s="42">
        <v>0</v>
      </c>
      <c r="I88" s="42">
        <v>0</v>
      </c>
    </row>
    <row r="89" spans="1:9" ht="19.5" customHeight="1">
      <c r="A89" s="43" t="s">
        <v>250</v>
      </c>
      <c r="B89" s="50"/>
      <c r="C89" s="42">
        <v>1468124</v>
      </c>
      <c r="E89" s="42">
        <v>68180903</v>
      </c>
      <c r="G89" s="42">
        <v>0</v>
      </c>
      <c r="I89" s="42">
        <v>0</v>
      </c>
    </row>
    <row r="90" spans="1:9" ht="19.5" customHeight="1">
      <c r="A90" s="43" t="s">
        <v>251</v>
      </c>
      <c r="B90" s="50"/>
      <c r="C90" s="42">
        <v>51562798</v>
      </c>
      <c r="E90" s="42">
        <v>648380596</v>
      </c>
      <c r="G90" s="42">
        <v>399553579</v>
      </c>
      <c r="I90" s="42">
        <v>1185568908</v>
      </c>
    </row>
    <row r="91" spans="1:9" ht="19.5" customHeight="1">
      <c r="A91" s="43" t="s">
        <v>252</v>
      </c>
      <c r="B91" s="50"/>
      <c r="C91" s="42">
        <v>0</v>
      </c>
      <c r="E91" s="42">
        <v>920475728</v>
      </c>
      <c r="G91" s="42">
        <v>0</v>
      </c>
      <c r="I91" s="42">
        <v>920475728</v>
      </c>
    </row>
    <row r="92" spans="1:9" ht="19.5" customHeight="1">
      <c r="A92" s="43" t="s">
        <v>253</v>
      </c>
      <c r="B92" s="50"/>
      <c r="C92" s="42">
        <v>115187216</v>
      </c>
      <c r="E92" s="42">
        <v>616437165</v>
      </c>
      <c r="G92" s="42">
        <v>310636793</v>
      </c>
      <c r="I92" s="42">
        <v>1077747295</v>
      </c>
    </row>
    <row r="93" spans="1:9" ht="19.5" customHeight="1">
      <c r="A93" s="43" t="s">
        <v>254</v>
      </c>
      <c r="B93" s="50"/>
      <c r="C93" s="42">
        <v>1138463</v>
      </c>
      <c r="E93" s="42">
        <v>6369661</v>
      </c>
      <c r="G93" s="42">
        <v>841921</v>
      </c>
      <c r="I93" s="42">
        <v>5885328</v>
      </c>
    </row>
    <row r="94" spans="1:9" ht="19.5" customHeight="1">
      <c r="A94" s="43" t="s">
        <v>255</v>
      </c>
      <c r="B94" s="50"/>
      <c r="C94" s="42">
        <v>23579795</v>
      </c>
      <c r="E94" s="42">
        <v>0</v>
      </c>
      <c r="G94" s="42">
        <v>4460762</v>
      </c>
      <c r="I94" s="42">
        <v>0</v>
      </c>
    </row>
    <row r="95" spans="1:9" ht="19.5" customHeight="1">
      <c r="A95" s="43" t="s">
        <v>256</v>
      </c>
      <c r="B95" s="50"/>
      <c r="C95" s="42">
        <v>-230698408</v>
      </c>
      <c r="E95" s="42">
        <v>-176813991</v>
      </c>
      <c r="G95" s="42">
        <v>-1045791</v>
      </c>
      <c r="I95" s="42">
        <v>-11369156</v>
      </c>
    </row>
    <row r="96" spans="1:9" ht="19.5" customHeight="1">
      <c r="A96" s="43" t="s">
        <v>323</v>
      </c>
      <c r="B96" s="50"/>
      <c r="C96" s="54">
        <v>0</v>
      </c>
      <c r="E96" s="54">
        <v>-11079438</v>
      </c>
      <c r="G96" s="54">
        <v>0</v>
      </c>
      <c r="I96" s="54">
        <v>-18000000</v>
      </c>
    </row>
    <row r="97" spans="1:9" ht="19.5" customHeight="1">
      <c r="A97" s="39" t="s">
        <v>257</v>
      </c>
      <c r="B97" s="50"/>
      <c r="C97" s="54">
        <f>SUM(C77:C96)</f>
        <v>513762609</v>
      </c>
      <c r="E97" s="54">
        <f>SUM(E77:E96)</f>
        <v>4301836411</v>
      </c>
      <c r="G97" s="54">
        <f>SUM(G77:G96)</f>
        <v>1150608576</v>
      </c>
      <c r="I97" s="54">
        <f>SUM(I77:I96)</f>
        <v>1748796853</v>
      </c>
    </row>
    <row r="98" spans="1:9" ht="19.5" customHeight="1">
      <c r="A98" s="39"/>
      <c r="B98" s="50"/>
    </row>
    <row r="99" spans="1:9" ht="19.5" customHeight="1">
      <c r="A99" s="43" t="s">
        <v>42</v>
      </c>
      <c r="B99" s="50"/>
    </row>
    <row r="100" spans="1:9" ht="19.5" customHeight="1">
      <c r="A100" s="39" t="s">
        <v>0</v>
      </c>
      <c r="B100" s="40"/>
      <c r="I100" s="41"/>
    </row>
    <row r="101" spans="1:9" ht="19.5" customHeight="1">
      <c r="A101" s="39" t="s">
        <v>229</v>
      </c>
      <c r="B101" s="40"/>
    </row>
    <row r="102" spans="1:9" ht="19.5" customHeight="1">
      <c r="A102" s="39" t="s">
        <v>88</v>
      </c>
      <c r="B102" s="40"/>
    </row>
    <row r="103" spans="1:9" ht="19.5" customHeight="1">
      <c r="A103" s="40"/>
      <c r="B103" s="40"/>
      <c r="I103" s="41" t="s">
        <v>3</v>
      </c>
    </row>
    <row r="104" spans="1:9" s="47" customFormat="1" ht="19.5" customHeight="1">
      <c r="B104" s="44"/>
      <c r="C104" s="45"/>
      <c r="D104" s="45" t="s">
        <v>4</v>
      </c>
      <c r="E104" s="45"/>
      <c r="F104" s="44"/>
      <c r="G104" s="46"/>
      <c r="H104" s="45" t="s">
        <v>5</v>
      </c>
      <c r="I104" s="46"/>
    </row>
    <row r="105" spans="1:9" ht="19.5" customHeight="1">
      <c r="C105" s="48" t="s">
        <v>89</v>
      </c>
      <c r="E105" s="48" t="s">
        <v>90</v>
      </c>
      <c r="G105" s="48" t="s">
        <v>89</v>
      </c>
      <c r="I105" s="48" t="s">
        <v>90</v>
      </c>
    </row>
    <row r="106" spans="1:9" ht="19.5" customHeight="1">
      <c r="A106" s="43"/>
      <c r="C106" s="49"/>
      <c r="E106" s="49" t="s">
        <v>11</v>
      </c>
      <c r="G106" s="49"/>
      <c r="I106" s="49" t="s">
        <v>11</v>
      </c>
    </row>
    <row r="107" spans="1:9" ht="19.5" customHeight="1">
      <c r="A107" s="39" t="s">
        <v>258</v>
      </c>
      <c r="B107" s="50"/>
    </row>
    <row r="108" spans="1:9" ht="19.5" customHeight="1">
      <c r="A108" s="43" t="s">
        <v>259</v>
      </c>
      <c r="B108" s="50"/>
      <c r="C108" s="42">
        <v>-308242800</v>
      </c>
      <c r="E108" s="42">
        <v>-632687900</v>
      </c>
      <c r="G108" s="42">
        <v>0</v>
      </c>
      <c r="I108" s="42">
        <v>0</v>
      </c>
    </row>
    <row r="109" spans="1:9" ht="19.5" customHeight="1">
      <c r="A109" s="43" t="s">
        <v>314</v>
      </c>
      <c r="B109" s="50"/>
      <c r="C109" s="42">
        <v>680616648</v>
      </c>
      <c r="E109" s="42">
        <v>0</v>
      </c>
      <c r="G109" s="42">
        <v>1359807768</v>
      </c>
      <c r="I109" s="42">
        <v>2919053179</v>
      </c>
    </row>
    <row r="110" spans="1:9" ht="19.5" customHeight="1">
      <c r="A110" s="43" t="s">
        <v>260</v>
      </c>
      <c r="B110" s="50"/>
      <c r="C110" s="42">
        <v>-110294106</v>
      </c>
      <c r="E110" s="42">
        <v>-100819888</v>
      </c>
      <c r="G110" s="42">
        <v>-105245866</v>
      </c>
      <c r="I110" s="42">
        <v>-97042409</v>
      </c>
    </row>
    <row r="111" spans="1:9" ht="19.5" customHeight="1">
      <c r="A111" s="43" t="s">
        <v>261</v>
      </c>
      <c r="B111" s="50"/>
      <c r="C111" s="42">
        <v>2017229586</v>
      </c>
      <c r="E111" s="42">
        <v>3553076169</v>
      </c>
      <c r="G111" s="42">
        <v>2017229586</v>
      </c>
      <c r="I111" s="42">
        <v>3044608288</v>
      </c>
    </row>
    <row r="112" spans="1:9" ht="19.5" customHeight="1">
      <c r="A112" s="56" t="s">
        <v>294</v>
      </c>
      <c r="B112" s="50"/>
      <c r="C112" s="42">
        <v>-1513620950</v>
      </c>
      <c r="E112" s="42">
        <v>-2371973250</v>
      </c>
      <c r="G112" s="42">
        <v>-1513620950</v>
      </c>
      <c r="I112" s="42">
        <v>-2371973250</v>
      </c>
    </row>
    <row r="113" spans="1:9" ht="19.5" customHeight="1">
      <c r="A113" s="56" t="s">
        <v>262</v>
      </c>
      <c r="B113" s="50"/>
      <c r="C113" s="42">
        <v>5063680506</v>
      </c>
      <c r="E113" s="42">
        <v>1037619921</v>
      </c>
      <c r="G113" s="42">
        <v>2153581000</v>
      </c>
      <c r="I113" s="42">
        <v>307880000</v>
      </c>
    </row>
    <row r="114" spans="1:9" ht="19.5" customHeight="1">
      <c r="A114" s="43" t="s">
        <v>263</v>
      </c>
      <c r="B114" s="50"/>
      <c r="C114" s="42">
        <v>-4182922804</v>
      </c>
      <c r="E114" s="42">
        <v>-1678400790</v>
      </c>
      <c r="G114" s="42">
        <v>-1316631339</v>
      </c>
      <c r="I114" s="42">
        <v>-194036581</v>
      </c>
    </row>
    <row r="115" spans="1:9" ht="19.5" customHeight="1">
      <c r="A115" s="56" t="s">
        <v>264</v>
      </c>
      <c r="B115" s="50"/>
      <c r="C115" s="42">
        <v>1770000000</v>
      </c>
      <c r="E115" s="42">
        <v>0</v>
      </c>
      <c r="G115" s="42">
        <v>1770000000</v>
      </c>
      <c r="I115" s="42">
        <v>0</v>
      </c>
    </row>
    <row r="116" spans="1:9" ht="19.5" customHeight="1">
      <c r="A116" s="43" t="s">
        <v>265</v>
      </c>
      <c r="B116" s="50"/>
      <c r="C116" s="42">
        <v>-5264100000</v>
      </c>
      <c r="E116" s="42">
        <v>-7056500000</v>
      </c>
      <c r="G116" s="42">
        <v>-5264100000</v>
      </c>
      <c r="I116" s="42">
        <v>-7056500000</v>
      </c>
    </row>
    <row r="117" spans="1:9" ht="19.5" customHeight="1">
      <c r="A117" s="43" t="s">
        <v>266</v>
      </c>
      <c r="B117" s="50"/>
      <c r="C117" s="42">
        <v>-142193292</v>
      </c>
      <c r="E117" s="42">
        <v>-48014689</v>
      </c>
      <c r="G117" s="42">
        <v>-115752936</v>
      </c>
      <c r="I117" s="42">
        <v>-28844126</v>
      </c>
    </row>
    <row r="118" spans="1:9" ht="19.5" customHeight="1">
      <c r="A118" s="43" t="s">
        <v>267</v>
      </c>
      <c r="B118" s="50"/>
      <c r="C118" s="42">
        <v>-759796114</v>
      </c>
      <c r="E118" s="42">
        <v>-853556292</v>
      </c>
      <c r="G118" s="42">
        <v>-640894390</v>
      </c>
      <c r="I118" s="42">
        <v>-1308250840</v>
      </c>
    </row>
    <row r="119" spans="1:9" ht="19.5" customHeight="1">
      <c r="A119" s="43" t="s">
        <v>268</v>
      </c>
      <c r="B119" s="50"/>
      <c r="C119" s="42">
        <v>-280637534</v>
      </c>
      <c r="E119" s="42">
        <v>-300283561</v>
      </c>
      <c r="G119" s="42">
        <v>-280637534</v>
      </c>
      <c r="I119" s="42">
        <v>-300283561</v>
      </c>
    </row>
    <row r="120" spans="1:9" ht="19.5" customHeight="1">
      <c r="A120" s="43" t="s">
        <v>178</v>
      </c>
      <c r="B120" s="50"/>
      <c r="C120" s="42">
        <v>-446</v>
      </c>
      <c r="E120" s="42">
        <v>-175</v>
      </c>
      <c r="G120" s="42">
        <v>0</v>
      </c>
      <c r="I120" s="42">
        <v>0</v>
      </c>
    </row>
    <row r="121" spans="1:9" ht="19.5" customHeight="1">
      <c r="A121" s="39" t="s">
        <v>269</v>
      </c>
      <c r="B121" s="50"/>
      <c r="C121" s="55">
        <f>SUM(C108:C120)</f>
        <v>-3030281306</v>
      </c>
      <c r="E121" s="55">
        <f>SUM(E108:E120)</f>
        <v>-8451540455</v>
      </c>
      <c r="G121" s="55">
        <f>SUM(G108:G120)</f>
        <v>-1936264661</v>
      </c>
      <c r="I121" s="55">
        <f>SUM(I108:I120)</f>
        <v>-5085389300</v>
      </c>
    </row>
    <row r="122" spans="1:9" ht="19.5" customHeight="1">
      <c r="A122" s="39" t="s">
        <v>270</v>
      </c>
      <c r="B122" s="50"/>
      <c r="C122" s="42">
        <f>SUM(C75,C97,C121)</f>
        <v>-189843472</v>
      </c>
      <c r="E122" s="42">
        <f>SUM(E75,E97,E121)</f>
        <v>-3529075862</v>
      </c>
      <c r="G122" s="42">
        <f>SUM(G75,G97,G121)</f>
        <v>-648749163</v>
      </c>
      <c r="I122" s="42">
        <f>SUM(I75,I97,I121)</f>
        <v>-2866350617</v>
      </c>
    </row>
    <row r="123" spans="1:9" ht="19.5" customHeight="1">
      <c r="A123" s="43" t="s">
        <v>271</v>
      </c>
      <c r="B123" s="50"/>
      <c r="C123" s="54">
        <v>1149728958</v>
      </c>
      <c r="E123" s="54">
        <v>4678804820</v>
      </c>
      <c r="G123" s="54">
        <v>728549553</v>
      </c>
      <c r="I123" s="54">
        <v>3594900170</v>
      </c>
    </row>
    <row r="124" spans="1:9" ht="19.5" customHeight="1" thickBot="1">
      <c r="A124" s="39" t="s">
        <v>272</v>
      </c>
      <c r="B124" s="50"/>
      <c r="C124" s="57">
        <f>SUM(C122:C123)</f>
        <v>959885486</v>
      </c>
      <c r="E124" s="57">
        <f>SUM(E122:E123)</f>
        <v>1149728958</v>
      </c>
      <c r="G124" s="57">
        <f>SUM(G122:G123)</f>
        <v>79800390</v>
      </c>
      <c r="I124" s="57">
        <f>SUM(I122:I123)</f>
        <v>728549553</v>
      </c>
    </row>
    <row r="125" spans="1:9" ht="19.5" customHeight="1" thickTop="1">
      <c r="B125" s="50"/>
      <c r="C125" s="42">
        <f>C124-BS!E11</f>
        <v>0</v>
      </c>
      <c r="E125" s="42">
        <f>E124-BS!G11</f>
        <v>0</v>
      </c>
      <c r="G125" s="42">
        <f>G124-BS!K11</f>
        <v>0</v>
      </c>
      <c r="I125" s="42">
        <f>I124-BS!M11</f>
        <v>0</v>
      </c>
    </row>
    <row r="126" spans="1:9" ht="19.5" customHeight="1">
      <c r="A126" s="39" t="s">
        <v>273</v>
      </c>
      <c r="B126" s="50"/>
    </row>
    <row r="127" spans="1:9" ht="19.5" customHeight="1">
      <c r="A127" s="43" t="s">
        <v>274</v>
      </c>
      <c r="B127" s="50"/>
      <c r="C127" s="41"/>
      <c r="D127" s="50"/>
      <c r="E127" s="41"/>
      <c r="F127" s="50"/>
      <c r="G127" s="41"/>
      <c r="H127" s="50"/>
      <c r="I127" s="41"/>
    </row>
    <row r="128" spans="1:9" ht="19.5" customHeight="1">
      <c r="A128" s="43" t="s">
        <v>324</v>
      </c>
      <c r="B128" s="50"/>
      <c r="C128" s="41">
        <v>11946143</v>
      </c>
      <c r="D128" s="41"/>
      <c r="E128" s="41">
        <v>17402952</v>
      </c>
      <c r="F128" s="41"/>
      <c r="G128" s="41">
        <v>11697903</v>
      </c>
      <c r="H128" s="41"/>
      <c r="I128" s="41">
        <v>17402952</v>
      </c>
    </row>
    <row r="129" spans="1:9" ht="19.5" customHeight="1">
      <c r="A129" s="43" t="s">
        <v>275</v>
      </c>
      <c r="B129" s="50"/>
      <c r="C129" s="41">
        <v>0</v>
      </c>
      <c r="D129" s="41"/>
      <c r="E129" s="41">
        <v>681696817</v>
      </c>
      <c r="F129" s="41"/>
      <c r="G129" s="41">
        <v>0</v>
      </c>
      <c r="H129" s="41"/>
      <c r="I129" s="41">
        <v>847023500</v>
      </c>
    </row>
    <row r="130" spans="1:9" ht="19.5" customHeight="1">
      <c r="A130" s="43" t="s">
        <v>315</v>
      </c>
      <c r="B130" s="50"/>
      <c r="C130" s="41"/>
      <c r="D130" s="50"/>
      <c r="E130" s="41"/>
      <c r="F130" s="50"/>
      <c r="G130" s="41"/>
      <c r="H130" s="50"/>
      <c r="I130" s="41"/>
    </row>
    <row r="131" spans="1:9" ht="19.5" customHeight="1">
      <c r="A131" s="43" t="s">
        <v>276</v>
      </c>
      <c r="B131" s="50"/>
      <c r="C131" s="42">
        <v>11459009</v>
      </c>
      <c r="E131" s="42">
        <v>-3447607</v>
      </c>
      <c r="G131" s="42">
        <v>0</v>
      </c>
      <c r="I131" s="42">
        <v>0</v>
      </c>
    </row>
    <row r="132" spans="1:9" ht="19.5" customHeight="1">
      <c r="A132" s="43" t="s">
        <v>325</v>
      </c>
      <c r="B132" s="50"/>
      <c r="C132" s="42">
        <v>0</v>
      </c>
      <c r="E132" s="42">
        <v>0</v>
      </c>
      <c r="G132" s="42">
        <v>0</v>
      </c>
      <c r="I132" s="42">
        <v>50600000</v>
      </c>
    </row>
    <row r="133" spans="1:9" ht="19.5" customHeight="1">
      <c r="A133" s="43" t="s">
        <v>277</v>
      </c>
      <c r="B133" s="50"/>
      <c r="C133" s="42">
        <v>-3066762</v>
      </c>
      <c r="E133" s="42">
        <v>15556482</v>
      </c>
      <c r="G133" s="42">
        <v>-16897</v>
      </c>
      <c r="I133" s="42">
        <v>-104767</v>
      </c>
    </row>
    <row r="134" spans="1:9" ht="19.5" customHeight="1">
      <c r="A134" s="43" t="s">
        <v>278</v>
      </c>
      <c r="B134" s="50"/>
      <c r="C134" s="42">
        <v>0</v>
      </c>
      <c r="E134" s="42">
        <v>211595735</v>
      </c>
      <c r="G134" s="42">
        <v>0</v>
      </c>
      <c r="I134" s="42">
        <v>211595735</v>
      </c>
    </row>
    <row r="135" spans="1:9" ht="19.5" customHeight="1">
      <c r="A135" s="43" t="s">
        <v>326</v>
      </c>
      <c r="B135" s="50"/>
      <c r="C135" s="42">
        <v>0</v>
      </c>
      <c r="E135" s="42">
        <v>0</v>
      </c>
      <c r="G135" s="42">
        <v>0</v>
      </c>
      <c r="I135" s="42">
        <v>440000000</v>
      </c>
    </row>
    <row r="136" spans="1:9" ht="19.5" customHeight="1">
      <c r="A136" s="43" t="s">
        <v>279</v>
      </c>
      <c r="B136" s="50"/>
      <c r="C136" s="42">
        <v>0</v>
      </c>
      <c r="E136" s="42">
        <v>12712833</v>
      </c>
      <c r="G136" s="42">
        <v>0</v>
      </c>
      <c r="I136" s="42">
        <v>6500589</v>
      </c>
    </row>
    <row r="137" spans="1:9" ht="19.5" customHeight="1">
      <c r="A137" s="43" t="s">
        <v>280</v>
      </c>
      <c r="B137" s="50"/>
      <c r="C137" s="42">
        <v>1670825997</v>
      </c>
      <c r="E137" s="42">
        <v>800200106</v>
      </c>
      <c r="G137" s="42">
        <v>0</v>
      </c>
      <c r="I137" s="42">
        <v>0</v>
      </c>
    </row>
    <row r="138" spans="1:9" ht="19.5" customHeight="1">
      <c r="A138" s="43" t="s">
        <v>319</v>
      </c>
      <c r="B138" s="50"/>
      <c r="C138" s="42">
        <v>1515000000</v>
      </c>
      <c r="E138" s="42">
        <v>0</v>
      </c>
      <c r="G138" s="42">
        <v>1515000000</v>
      </c>
      <c r="I138" s="42">
        <v>0</v>
      </c>
    </row>
    <row r="139" spans="1:9" ht="19.5" customHeight="1">
      <c r="A139" s="43" t="s">
        <v>309</v>
      </c>
      <c r="B139" s="50"/>
      <c r="C139" s="42">
        <v>1396790000</v>
      </c>
      <c r="E139" s="42">
        <v>0</v>
      </c>
      <c r="G139" s="42">
        <v>0</v>
      </c>
      <c r="I139" s="42">
        <v>0</v>
      </c>
    </row>
    <row r="140" spans="1:9" ht="19.5" customHeight="1">
      <c r="A140" s="43" t="s">
        <v>316</v>
      </c>
      <c r="B140" s="50"/>
      <c r="C140" s="42">
        <v>393970409</v>
      </c>
      <c r="E140" s="42">
        <v>0</v>
      </c>
      <c r="G140" s="42">
        <v>0</v>
      </c>
      <c r="I140" s="42">
        <v>0</v>
      </c>
    </row>
    <row r="141" spans="1:9" ht="19.5" customHeight="1">
      <c r="A141" s="43" t="s">
        <v>317</v>
      </c>
      <c r="B141" s="50"/>
      <c r="C141" s="42">
        <v>105572341</v>
      </c>
      <c r="E141" s="42">
        <v>0</v>
      </c>
      <c r="G141" s="42">
        <v>0</v>
      </c>
      <c r="I141" s="42">
        <v>0</v>
      </c>
    </row>
    <row r="142" spans="1:9" ht="19.5" customHeight="1">
      <c r="B142" s="50"/>
    </row>
    <row r="143" spans="1:9" ht="19.5" customHeight="1">
      <c r="A143" s="43" t="s">
        <v>42</v>
      </c>
      <c r="B143" s="50"/>
      <c r="C143" s="41"/>
      <c r="D143" s="41"/>
      <c r="E143" s="43"/>
      <c r="F143" s="43"/>
      <c r="G143" s="43"/>
      <c r="H143" s="43"/>
      <c r="I143" s="43"/>
    </row>
    <row r="144" spans="1:9" ht="19.5" customHeight="1">
      <c r="A144" s="43"/>
      <c r="E144" s="43"/>
      <c r="F144" s="43"/>
      <c r="G144" s="43"/>
      <c r="H144" s="43"/>
      <c r="I144" s="43"/>
    </row>
    <row r="145" spans="1:9" ht="19.5" customHeight="1">
      <c r="A145" s="43"/>
      <c r="E145" s="43"/>
      <c r="F145" s="43"/>
      <c r="G145" s="43"/>
      <c r="H145" s="43"/>
      <c r="I145" s="43"/>
    </row>
    <row r="146" spans="1:9" ht="19.5" customHeight="1">
      <c r="A146" s="43"/>
      <c r="E146" s="43"/>
      <c r="F146" s="43"/>
      <c r="G146" s="43"/>
      <c r="H146" s="43"/>
      <c r="I146" s="43"/>
    </row>
    <row r="147" spans="1:9" ht="19.5" customHeight="1">
      <c r="E147" s="43"/>
      <c r="F147" s="43"/>
      <c r="G147" s="43"/>
      <c r="H147" s="43"/>
      <c r="I147" s="43"/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60" fitToHeight="0" orientation="portrait" r:id="rId1"/>
  <headerFooter alignWithMargins="0"/>
  <rowBreaks count="2" manualBreakCount="2">
    <brk id="55" max="10" man="1"/>
    <brk id="99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2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06BBF909741443BEF9C43D1F1927F4" ma:contentTypeVersion="11" ma:contentTypeDescription="Create a new document." ma:contentTypeScope="" ma:versionID="7872774ba77c9e2ece9fb14a866dca76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dfaa2c4c8dea79ff504066a7ff7b1941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6E8409-1F3E-44A8-85F0-71981FB2B0A2}">
  <ds:schemaRefs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87ad16eb-8b02-4d5c-bfb3-1475e5446e3c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2e71c544-5455-46a5-adfd-ce91b2d6718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F8F2CAF-BAB2-4E03-873A-AC609E8B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D5F971-0038-4D1A-9D8B-FE6401FDF8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NAV000</vt:lpstr>
      <vt:lpstr>BS</vt:lpstr>
      <vt:lpstr>PL</vt:lpstr>
      <vt:lpstr>CONSO</vt:lpstr>
      <vt:lpstr>COMPANY</vt:lpstr>
      <vt:lpstr>cashflow</vt:lpstr>
      <vt:lpstr>BS!Print_Area</vt:lpstr>
      <vt:lpstr>cashflow!Print_Area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Darika Tongprapai</cp:lastModifiedBy>
  <cp:revision/>
  <cp:lastPrinted>2026-02-22T09:55:32Z</cp:lastPrinted>
  <dcterms:created xsi:type="dcterms:W3CDTF">1999-06-19T06:47:46Z</dcterms:created>
  <dcterms:modified xsi:type="dcterms:W3CDTF">2026-02-22T09:55:37Z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  <property fmtid="{D5CDD505-2E9C-101B-9397-08002B2CF9AE}" pid="3" name="MediaServiceImageTags">
    <vt:lpwstr/>
  </property>
</Properties>
</file>